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C:\Users\Karin G\Dropbox\_CPG\MUNICIPAL AGGREGATION\_Massachusetts\_MA Quarterly Reporting\Karin\"/>
    </mc:Choice>
  </mc:AlternateContent>
  <xr:revisionPtr revIDLastSave="0" documentId="13_ncr:1_{82C71907-11F1-4982-843F-E0664B405A23}" xr6:coauthVersionLast="43" xr6:coauthVersionMax="43" xr10:uidLastSave="{00000000-0000-0000-0000-000000000000}"/>
  <bookViews>
    <workbookView xWindow="-120" yWindow="-120" windowWidth="29040" windowHeight="15840" xr2:uid="{86C63D3D-3FB6-4084-B439-9FE72C4017A9}"/>
  </bookViews>
  <sheets>
    <sheet name="Carlisle Aggregation Report" sheetId="2" r:id="rId1"/>
    <sheet name="Sheet1" sheetId="3" state="hidden" r:id="rId2"/>
    <sheet name="Carlisle Detail" sheetId="12" r:id="rId3"/>
    <sheet name="Chart Data" sheetId="6" state="hidden" r:id="rId4"/>
  </sheets>
  <definedNames>
    <definedName name="_xlnm._FilterDatabase" localSheetId="3" hidden="1">'Chart Data'!$B$10:$D$10</definedName>
    <definedName name="_xlnm.Print_Area" localSheetId="0">'Carlisle Aggregation Report'!$A$1:$D$69</definedName>
    <definedName name="_xlnm.Print_Area" localSheetId="2">'Carlisle Detail'!$A$1:$AD$29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9" i="12" l="1"/>
  <c r="AB9" i="12"/>
  <c r="Y9" i="12"/>
  <c r="V9" i="12"/>
  <c r="S9" i="12"/>
  <c r="AC9" i="12" s="1"/>
  <c r="K9" i="12"/>
  <c r="J9" i="12"/>
  <c r="A9" i="12"/>
  <c r="A8" i="12" s="1"/>
  <c r="AD8" i="12"/>
  <c r="AB8" i="12"/>
  <c r="Y8" i="12"/>
  <c r="V8" i="12"/>
  <c r="S8" i="12"/>
  <c r="K8" i="12"/>
  <c r="J8" i="12"/>
  <c r="AD7" i="12"/>
  <c r="AB7" i="12"/>
  <c r="Y7" i="12"/>
  <c r="V7" i="12"/>
  <c r="S7" i="12"/>
  <c r="K7" i="12"/>
  <c r="J7" i="12"/>
  <c r="AC8" i="12" l="1"/>
  <c r="AC7" i="12"/>
  <c r="A7" i="12"/>
  <c r="P7" i="12" s="1"/>
  <c r="P8" i="12"/>
  <c r="P9" i="12"/>
  <c r="P21" i="12"/>
  <c r="K21" i="12"/>
  <c r="J21" i="12"/>
  <c r="K20" i="12"/>
  <c r="J20" i="12"/>
  <c r="A20" i="12"/>
  <c r="P20" i="12" s="1"/>
  <c r="K19" i="12"/>
  <c r="J19" i="12"/>
  <c r="K18" i="12"/>
  <c r="J18" i="12"/>
  <c r="K17" i="12"/>
  <c r="J17" i="12"/>
  <c r="K16" i="12"/>
  <c r="J16" i="12"/>
  <c r="AD15" i="12"/>
  <c r="AB15" i="12"/>
  <c r="Y15" i="12"/>
  <c r="V15" i="12"/>
  <c r="S15" i="12"/>
  <c r="K15" i="12"/>
  <c r="J15" i="12"/>
  <c r="AD14" i="12"/>
  <c r="AB14" i="12"/>
  <c r="Y14" i="12"/>
  <c r="V14" i="12"/>
  <c r="S14" i="12"/>
  <c r="K14" i="12"/>
  <c r="J14" i="12"/>
  <c r="AD13" i="12"/>
  <c r="AB13" i="12"/>
  <c r="Y13" i="12"/>
  <c r="V13" i="12"/>
  <c r="S13" i="12"/>
  <c r="K13" i="12"/>
  <c r="J13" i="12"/>
  <c r="AD12" i="12"/>
  <c r="AB12" i="12"/>
  <c r="Y12" i="12"/>
  <c r="V12" i="12"/>
  <c r="S12" i="12"/>
  <c r="K12" i="12"/>
  <c r="J12" i="12"/>
  <c r="AD11" i="12"/>
  <c r="AB11" i="12"/>
  <c r="Y11" i="12"/>
  <c r="V11" i="12"/>
  <c r="S11" i="12"/>
  <c r="K11" i="12"/>
  <c r="J11" i="12"/>
  <c r="AD10" i="12"/>
  <c r="AB10" i="12"/>
  <c r="Y10" i="12"/>
  <c r="V10" i="12"/>
  <c r="S10" i="12"/>
  <c r="K10" i="12"/>
  <c r="J10" i="12"/>
  <c r="P4" i="12"/>
  <c r="AC13" i="12" l="1"/>
  <c r="AC11" i="12"/>
  <c r="AC12" i="12"/>
  <c r="A19" i="12"/>
  <c r="AC10" i="12"/>
  <c r="AC14" i="12"/>
  <c r="AC15" i="12"/>
  <c r="A18" i="12" l="1"/>
  <c r="P19" i="12"/>
  <c r="P18" i="12" l="1"/>
  <c r="A17" i="12"/>
  <c r="A16" i="12" l="1"/>
  <c r="P17" i="12"/>
  <c r="P16" i="12" l="1"/>
  <c r="A15" i="12"/>
  <c r="P15" i="12" l="1"/>
  <c r="A14" i="12"/>
  <c r="B4" i="6"/>
  <c r="B5" i="6"/>
  <c r="B6" i="6"/>
  <c r="B3" i="6"/>
  <c r="B29" i="6"/>
  <c r="B30" i="6"/>
  <c r="B31" i="6"/>
  <c r="A6" i="6"/>
  <c r="A4" i="6"/>
  <c r="A5" i="6"/>
  <c r="A3" i="6"/>
  <c r="P14" i="12" l="1"/>
  <c r="A13" i="12"/>
  <c r="B32" i="6"/>
  <c r="D32" i="6" s="1"/>
  <c r="B24" i="6"/>
  <c r="D25" i="6" s="1"/>
  <c r="P13" i="12" l="1"/>
  <c r="A12" i="12"/>
  <c r="P12" i="12" l="1"/>
  <c r="A11" i="12"/>
  <c r="A10" i="12" l="1"/>
  <c r="P10" i="12" s="1"/>
  <c r="P11" i="12"/>
</calcChain>
</file>

<file path=xl/sharedStrings.xml><?xml version="1.0" encoding="utf-8"?>
<sst xmlns="http://schemas.openxmlformats.org/spreadsheetml/2006/main" count="121" uniqueCount="76">
  <si>
    <t>Competitive Supplier</t>
  </si>
  <si>
    <t>Meters</t>
  </si>
  <si>
    <t>Residential</t>
  </si>
  <si>
    <t>Commercial</t>
  </si>
  <si>
    <t>Renewable Content</t>
  </si>
  <si>
    <t>PROGRAM RATES</t>
  </si>
  <si>
    <t>Sort</t>
  </si>
  <si>
    <t>Total</t>
  </si>
  <si>
    <t xml:space="preserve"> </t>
  </si>
  <si>
    <t>Participating Consumers - Meters</t>
  </si>
  <si>
    <t>Participating Consumers - Usage</t>
  </si>
  <si>
    <t>Usage</t>
  </si>
  <si>
    <t>Term </t>
  </si>
  <si>
    <t>All Rate Classes</t>
  </si>
  <si>
    <t>COMPARISON TO EVERSOURCE RATES</t>
  </si>
  <si>
    <t xml:space="preserve">TOWN OF CARLISLE COMMUNITY CHOICE POWER SUPPLY PROGRAM </t>
  </si>
  <si>
    <t>Public Power</t>
  </si>
  <si>
    <t>$0.10981 / kWh</t>
  </si>
  <si>
    <t>100% Renewable: 77% offset by National Wind RECs</t>
  </si>
  <si>
    <t>AVERAGE RESIDENTIAL USAGE/METER</t>
  </si>
  <si>
    <t>Streetlight Usage</t>
  </si>
  <si>
    <t>Total Meters</t>
  </si>
  <si>
    <t>Total Usage</t>
  </si>
  <si>
    <t>7/1/18-12/31/20</t>
  </si>
  <si>
    <t>$0.10879 / kWh</t>
  </si>
  <si>
    <t>Meets MA Requirements</t>
  </si>
  <si>
    <t>July 2018 – January 2021</t>
  </si>
  <si>
    <t>Month</t>
  </si>
  <si>
    <t>Optional Basic Product</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</si>
  <si>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</si>
  <si>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</si>
  <si>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</si>
  <si>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</si>
  <si>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</si>
  <si>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</si>
  <si>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</si>
  <si>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</si>
  <si>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</si>
  <si>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</si>
  <si>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</si>
  <si>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</si>
  <si>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</si>
  <si>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</si>
  <si>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</si>
  <si>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</si>
  <si>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</si>
  <si>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</si>
  <si>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</si>
  <si>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</si>
  <si>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</si>
  <si>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</si>
  <si>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</si>
  <si>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</si>
  <si>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</si>
  <si>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</si>
  <si>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</si>
  <si>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 xml:space="preserve">The Town of Carlisle has chosen a 100% green product, which supports renewable energy as 100% of the power supply is offset with Renewable Energy Certificates (RECs), and an optional product that meets Massachusetts RPS requirements. The Town's aggregation savings are directly tied to the margin of savings between the Program’s rates and Eversource’s corresponding Basic Service rates as well as the level of consumption by participating consumers. </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</si>
  <si>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</si>
  <si>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</si>
  <si>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</si>
  <si>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</si>
  <si>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</si>
  <si>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</si>
  <si>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</si>
  <si>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</si>
  <si>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</si>
  <si>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AGGREGATION DETAIL REPORT</t>
  </si>
  <si>
    <t>77% Natl Wind</t>
  </si>
  <si>
    <t>Q3'18</t>
  </si>
  <si>
    <t>Q4'18</t>
  </si>
  <si>
    <t>Q1'19</t>
  </si>
  <si>
    <t>Q2'19</t>
  </si>
  <si>
    <t>STATUS REPORT Q1 2019</t>
  </si>
  <si>
    <t>Prepared June 2019</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</si>
  <si>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</si>
  <si>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**Additionally, Carlisle currently has 21 residential meters using an optional standard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</si>
</sst>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i/>
      <sz val="12"/>
      <color rgb="FF663300"/>
      <name val="Calibri"/>
      <family val="2"/>
      <scheme val="minor"/>
    </font>
    <font>
      <b/>
      <i/>
      <sz val="11"/>
      <color rgb="FF663300"/>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19">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0" fillId="0" borderId="0" xfId="0" applyNumberFormat="1" applyFill="1"/>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165" fontId="0" fillId="0" borderId="2" xfId="1" applyNumberFormat="1" applyFont="1" applyBorder="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165" fontId="0" fillId="0" borderId="0" xfId="1" applyNumberFormat="1" applyFont="1" applyFill="1"/>
    <xf numFmtId="0" fontId="0" fillId="0" borderId="0" xfId="0" applyFill="1"/>
    <xf numFmtId="0" fontId="17" fillId="0" borderId="0" xfId="0" applyFont="1" applyFill="1"/>
    <xf numFmtId="0" fontId="17" fillId="0" borderId="0" xfId="0" applyFont="1"/>
    <xf numFmtId="165" fontId="0" fillId="0" borderId="0" xfId="0" applyNumberFormat="1" applyFill="1" applyAlignment="1">
      <alignment horizontal="right"/>
    </xf>
    <xf numFmtId="41" fontId="0" fillId="0" borderId="2" xfId="0" applyNumberFormat="1" applyBorder="1" applyAlignment="1">
      <alignment horizontal="right"/>
    </xf>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11" xfId="0" applyFill="1" applyBorder="1"/>
    <xf numFmtId="0" fontId="23" fillId="2" borderId="16" xfId="0" applyFont="1" applyFill="1" applyBorder="1" applyAlignment="1">
      <alignment horizontal="center" wrapText="1"/>
    </xf>
    <xf numFmtId="0" fontId="23" fillId="2" borderId="17" xfId="0" applyFont="1" applyFill="1" applyBorder="1" applyAlignment="1">
      <alignment horizontal="center" wrapText="1"/>
    </xf>
    <xf numFmtId="0" fontId="23" fillId="2" borderId="19" xfId="0" applyFont="1" applyFill="1" applyBorder="1" applyAlignment="1">
      <alignment horizontal="center" wrapText="1"/>
    </xf>
    <xf numFmtId="0" fontId="23" fillId="2" borderId="10" xfId="0" applyFont="1" applyFill="1" applyBorder="1" applyAlignment="1">
      <alignment horizontal="center" wrapText="1"/>
    </xf>
    <xf numFmtId="0" fontId="23" fillId="2" borderId="20" xfId="0" applyFont="1" applyFill="1" applyBorder="1" applyAlignment="1">
      <alignment horizontal="center" wrapText="1"/>
    </xf>
    <xf numFmtId="0" fontId="23" fillId="2" borderId="21" xfId="0" applyFont="1" applyFill="1" applyBorder="1" applyAlignment="1">
      <alignment horizontal="center" wrapText="1"/>
    </xf>
    <xf numFmtId="0" fontId="23" fillId="0" borderId="0" xfId="0" applyFont="1"/>
    <xf numFmtId="164" fontId="0" fillId="0" borderId="10" xfId="0" applyNumberFormat="1" applyBorder="1" applyAlignment="1">
      <alignment horizontal="right" wrapText="1"/>
    </xf>
    <xf numFmtId="165" fontId="0" fillId="0" borderId="10" xfId="1" applyNumberFormat="1" applyFont="1" applyBorder="1" applyAlignment="1">
      <alignment horizontal="center" wrapText="1"/>
    </xf>
    <xf numFmtId="0" fontId="0" fillId="0" borderId="10" xfId="0" applyBorder="1" applyAlignment="1">
      <alignment horizontal="center" wrapText="1"/>
    </xf>
    <xf numFmtId="0" fontId="0" fillId="0" borderId="17" xfId="0" applyBorder="1" applyAlignment="1">
      <alignment horizontal="center" wrapText="1"/>
    </xf>
    <xf numFmtId="164" fontId="0" fillId="0" borderId="22" xfId="0" applyNumberFormat="1" applyBorder="1" applyAlignment="1">
      <alignment horizontal="right" wrapText="1"/>
    </xf>
    <xf numFmtId="0" fontId="0" fillId="0" borderId="19" xfId="0" applyBorder="1" applyAlignment="1">
      <alignment horizontal="center" wrapText="1"/>
    </xf>
    <xf numFmtId="165" fontId="0" fillId="0" borderId="20" xfId="0" applyNumberFormat="1" applyBorder="1" applyAlignment="1">
      <alignment horizontal="center" wrapText="1"/>
    </xf>
    <xf numFmtId="165" fontId="0" fillId="0" borderId="23" xfId="0" applyNumberFormat="1" applyBorder="1" applyAlignment="1">
      <alignment horizontal="center" wrapText="1"/>
    </xf>
    <xf numFmtId="167" fontId="0" fillId="0" borderId="21" xfId="0" applyNumberFormat="1" applyBorder="1" applyAlignment="1">
      <alignment horizontal="center" wrapText="1"/>
    </xf>
    <xf numFmtId="165" fontId="1" fillId="0" borderId="22" xfId="1" applyNumberFormat="1" applyBorder="1" applyAlignment="1">
      <alignment horizontal="center" wrapText="1"/>
    </xf>
    <xf numFmtId="165" fontId="1" fillId="0" borderId="22" xfId="1" applyNumberFormat="1" applyBorder="1" applyAlignment="1">
      <alignment wrapText="1"/>
    </xf>
    <xf numFmtId="164" fontId="24" fillId="3" borderId="10" xfId="0" applyNumberFormat="1" applyFont="1" applyFill="1" applyBorder="1" applyAlignment="1">
      <alignment horizontal="right" wrapText="1"/>
    </xf>
    <xf numFmtId="3" fontId="24" fillId="3" borderId="10" xfId="0" applyNumberFormat="1" applyFont="1" applyFill="1" applyBorder="1"/>
    <xf numFmtId="165" fontId="24" fillId="3" borderId="10" xfId="1" applyNumberFormat="1" applyFont="1" applyFill="1" applyBorder="1" applyAlignment="1">
      <alignment horizontal="center" wrapText="1"/>
    </xf>
    <xf numFmtId="0" fontId="24" fillId="3" borderId="10" xfId="0" applyFont="1" applyFill="1" applyBorder="1" applyAlignment="1">
      <alignment horizontal="center" wrapText="1"/>
    </xf>
    <xf numFmtId="0" fontId="24" fillId="3" borderId="17" xfId="0" applyFont="1" applyFill="1" applyBorder="1" applyAlignment="1">
      <alignment horizontal="center" wrapText="1"/>
    </xf>
    <xf numFmtId="164" fontId="0" fillId="3" borderId="22" xfId="0" applyNumberFormat="1" applyFill="1" applyBorder="1" applyAlignment="1">
      <alignment horizontal="right" wrapText="1"/>
    </xf>
    <xf numFmtId="0" fontId="0" fillId="3" borderId="19" xfId="0" applyFill="1" applyBorder="1" applyAlignment="1">
      <alignment horizontal="center" wrapText="1"/>
    </xf>
    <xf numFmtId="0" fontId="0" fillId="3" borderId="10" xfId="0" applyFill="1" applyBorder="1" applyAlignment="1">
      <alignment horizontal="center" wrapText="1"/>
    </xf>
    <xf numFmtId="165" fontId="0" fillId="3" borderId="20" xfId="0" applyNumberFormat="1" applyFill="1" applyBorder="1" applyAlignment="1">
      <alignment horizontal="center" wrapText="1"/>
    </xf>
    <xf numFmtId="165" fontId="0" fillId="3" borderId="23" xfId="0" applyNumberFormat="1" applyFill="1" applyBorder="1" applyAlignment="1">
      <alignment horizontal="center" wrapText="1"/>
    </xf>
    <xf numFmtId="167" fontId="0" fillId="3" borderId="21" xfId="0" applyNumberFormat="1" applyFill="1" applyBorder="1" applyAlignment="1">
      <alignment horizontal="center" wrapText="1"/>
    </xf>
    <xf numFmtId="165" fontId="1" fillId="3" borderId="22" xfId="1" applyNumberFormat="1" applyFill="1" applyBorder="1" applyAlignment="1">
      <alignment horizontal="center" wrapText="1"/>
    </xf>
    <xf numFmtId="165" fontId="1" fillId="3" borderId="22" xfId="1" applyNumberFormat="1" applyFill="1" applyBorder="1" applyAlignment="1">
      <alignment wrapText="1"/>
    </xf>
    <xf numFmtId="0" fontId="25" fillId="0" borderId="0" xfId="0" applyFont="1"/>
    <xf numFmtId="165" fontId="18" fillId="0" borderId="0" xfId="0" applyNumberFormat="1" applyFont="1"/>
    <xf numFmtId="165" fontId="18" fillId="0" borderId="0" xfId="0" applyNumberFormat="1" applyFont="1" applyAlignment="1">
      <alignment horizontal="center"/>
    </xf>
    <xf numFmtId="0" fontId="26" fillId="0" borderId="0" xfId="0" applyFont="1"/>
    <xf numFmtId="0" fontId="2" fillId="0" borderId="0" xfId="2"/>
    <xf numFmtId="0" fontId="18" fillId="3" borderId="0" xfId="0" applyFont="1" applyFill="1"/>
    <xf numFmtId="0" fontId="0" fillId="0" borderId="0" xfId="0"/>
    <xf numFmtId="0" fontId="0" fillId="0" borderId="0" xfId="0"/>
    <xf numFmtId="0" fontId="22" fillId="0" borderId="0" xfId="4" applyFont="1" applyAlignment="1">
      <alignment horizontal="center"/>
    </xf>
    <xf numFmtId="0" fontId="23" fillId="2" borderId="12" xfId="0" applyFont="1" applyFill="1" applyBorder="1" applyAlignment="1">
      <alignment horizontal="center" wrapText="1"/>
    </xf>
    <xf numFmtId="0" fontId="23" fillId="2" borderId="18" xfId="0" applyFont="1" applyFill="1" applyBorder="1" applyAlignment="1">
      <alignment horizontal="center" wrapText="1"/>
    </xf>
    <xf numFmtId="0" fontId="23" fillId="0" borderId="0" xfId="0" applyFont="1" applyAlignment="1">
      <alignment horizontal="center" wrapText="1"/>
    </xf>
    <xf numFmtId="3" fontId="0" fillId="0" borderId="0" xfId="0" applyNumberFormat="1"/>
    <xf numFmtId="165" fontId="0" fillId="4" borderId="0" xfId="0" applyNumberFormat="1" applyFill="1"/>
    <xf numFmtId="0" fontId="11" fillId="0" borderId="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11" fillId="0" borderId="6" xfId="0" applyFont="1" applyFill="1" applyBorder="1" applyAlignment="1">
      <alignment horizontal="center" vertical="center" wrapText="1"/>
    </xf>
    <xf numFmtId="0" fontId="28" fillId="0" borderId="0" xfId="0" applyFont="1" applyAlignment="1">
      <alignment horizontal="center"/>
    </xf>
    <xf numFmtId="0" fontId="10" fillId="0" borderId="0" xfId="0" applyFont="1" applyAlignment="1">
      <alignment horizontal="center" vertical="center"/>
    </xf>
    <xf numFmtId="0" fontId="19"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3" fillId="2" borderId="12" xfId="0" applyFont="1" applyFill="1" applyBorder="1" applyAlignment="1">
      <alignment horizontal="center" wrapText="1"/>
    </xf>
    <xf numFmtId="0" fontId="23" fillId="2" borderId="18" xfId="0" applyFont="1" applyFill="1" applyBorder="1" applyAlignment="1">
      <alignment horizontal="center" wrapText="1"/>
    </xf>
    <xf numFmtId="0" fontId="0" fillId="0" borderId="0" xfId="0" applyAlignment="1">
      <alignment wrapText="1"/>
    </xf>
    <xf numFmtId="0" fontId="0" fillId="0" borderId="0" xfId="0"/>
    <xf numFmtId="0" fontId="22" fillId="0" borderId="0" xfId="4" applyFont="1" applyAlignment="1">
      <alignment horizontal="center"/>
    </xf>
    <xf numFmtId="0" fontId="22" fillId="0" borderId="1" xfId="4" applyFont="1" applyBorder="1" applyAlignment="1">
      <alignment horizontal="center"/>
    </xf>
    <xf numFmtId="0" fontId="0" fillId="0" borderId="0" xfId="0" applyAlignment="1">
      <alignment vertical="center" wrapText="1"/>
    </xf>
    <xf numFmtId="0" fontId="23" fillId="2" borderId="13" xfId="0" applyFont="1" applyFill="1" applyBorder="1" applyAlignment="1">
      <alignment horizontal="center" wrapText="1"/>
    </xf>
    <xf numFmtId="0" fontId="23" fillId="2" borderId="14" xfId="0" applyFont="1" applyFill="1" applyBorder="1" applyAlignment="1">
      <alignment horizontal="center" wrapText="1"/>
    </xf>
    <xf numFmtId="0" fontId="23" fillId="2" borderId="15"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Data'!$A$3:$A$5</c:f>
              <c:strCache>
                <c:ptCount val="3"/>
                <c:pt idx="0">
                  <c:v>Q3'18</c:v>
                </c:pt>
                <c:pt idx="1">
                  <c:v>Q4'18</c:v>
                </c:pt>
                <c:pt idx="2">
                  <c:v>Q1'19</c:v>
                </c:pt>
              </c:strCache>
            </c:strRef>
          </c:cat>
          <c:val>
            <c:numRef>
              <c:f>'Chart Data'!$B$3:$B$5</c:f>
              <c:numCache>
                <c:formatCode>_("$"* #,##0_);_("$"* \(#,##0\);_("$"* "-"??_);_(@_)</c:formatCode>
                <c:ptCount val="3"/>
                <c:pt idx="0">
                  <c:v>22337.100059999986</c:v>
                </c:pt>
                <c:pt idx="1">
                  <c:v>18564.812539999988</c:v>
                </c:pt>
                <c:pt idx="2">
                  <c:v>120920.91651999998</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Data'!$A$3:$A$5</c:f>
              <c:strCache>
                <c:ptCount val="3"/>
                <c:pt idx="0">
                  <c:v>Q3'18</c:v>
                </c:pt>
                <c:pt idx="1">
                  <c:v>Q4'18</c:v>
                </c:pt>
                <c:pt idx="2">
                  <c:v>Q1'19</c:v>
                </c:pt>
              </c:strCache>
            </c:strRef>
          </c:cat>
          <c:val>
            <c:numRef>
              <c:f>'Chart Data'!$C$3:$C$5</c:f>
              <c:numCache>
                <c:formatCode>_(* #,##0_);_(* \(#,##0\);_(* "-"??_);_(@_)</c:formatCode>
                <c:ptCount val="3"/>
                <c:pt idx="0">
                  <c:v>139180.72805999999</c:v>
                </c:pt>
                <c:pt idx="1">
                  <c:v>114896.82854000002</c:v>
                </c:pt>
                <c:pt idx="2">
                  <c:v>221764.14251999994</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192804736"/>
        <c:axId val="192807680"/>
      </c:barChart>
      <c:catAx>
        <c:axId val="19280473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Algn val="ctr"/>
        <c:lblOffset val="100"/>
        <c:noMultiLvlLbl val="1"/>
      </c:cat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Data'!$B$10</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Data'!$A$11:$A$13</c:f>
              <c:strCache>
                <c:ptCount val="3"/>
                <c:pt idx="0">
                  <c:v>Q3'18</c:v>
                </c:pt>
                <c:pt idx="1">
                  <c:v>Q4'18</c:v>
                </c:pt>
                <c:pt idx="2">
                  <c:v>Q1'19</c:v>
                </c:pt>
              </c:strCache>
            </c:strRef>
          </c:cat>
          <c:val>
            <c:numRef>
              <c:f>'Chart Data'!$B$11:$B$13</c:f>
              <c:numCache>
                <c:formatCode>_(* #,##0_);_(* \(#,##0\);_(* "-"??_);_(@_)</c:formatCode>
                <c:ptCount val="3"/>
                <c:pt idx="0">
                  <c:v>21982.822619999984</c:v>
                </c:pt>
                <c:pt idx="1">
                  <c:v>18174.175579999988</c:v>
                </c:pt>
                <c:pt idx="2">
                  <c:v>116618.70851999999</c:v>
                </c:pt>
              </c:numCache>
            </c:numRef>
          </c:val>
          <c:extLst>
            <c:ext xmlns:c16="http://schemas.microsoft.com/office/drawing/2014/chart" uri="{C3380CC4-5D6E-409C-BE32-E72D297353CC}">
              <c16:uniqueId val="{00000000-2867-4CF4-9C78-0016572AF47E}"/>
            </c:ext>
          </c:extLst>
        </c:ser>
        <c:ser>
          <c:idx val="1"/>
          <c:order val="1"/>
          <c:tx>
            <c:strRef>
              <c:f>'Chart Data'!$C$10</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Data'!$A$11:$A$13</c:f>
              <c:strCache>
                <c:ptCount val="3"/>
                <c:pt idx="0">
                  <c:v>Q3'18</c:v>
                </c:pt>
                <c:pt idx="1">
                  <c:v>Q4'18</c:v>
                </c:pt>
                <c:pt idx="2">
                  <c:v>Q1'19</c:v>
                </c:pt>
              </c:strCache>
            </c:strRef>
          </c:cat>
          <c:val>
            <c:numRef>
              <c:f>'Chart Data'!$C$11:$C$13</c:f>
              <c:numCache>
                <c:formatCode>_(* #,##0_);_(* \(#,##0\);_(* "-"??_);_(@_)</c:formatCode>
                <c:ptCount val="3"/>
                <c:pt idx="0">
                  <c:v>354.27744000000013</c:v>
                </c:pt>
                <c:pt idx="1">
                  <c:v>390.63696000000016</c:v>
                </c:pt>
                <c:pt idx="2">
                  <c:v>4302.2079999999978</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192868352"/>
        <c:axId val="192869888"/>
        <c:extLst/>
      </c:barChart>
      <c:catAx>
        <c:axId val="19286835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Algn val="ctr"/>
        <c:lblOffset val="100"/>
        <c:noMultiLvlLbl val="1"/>
      </c:catAx>
      <c:valAx>
        <c:axId val="1928698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Data'!$D$25</c:f>
          <c:strCache>
            <c:ptCount val="1"/>
            <c:pt idx="0">
              <c:v>AVERAGE METERS/MONTH BY RATE CLASS: 1,504</c:v>
            </c:pt>
          </c:strCache>
        </c:strRef>
      </c:tx>
      <c:layout>
        <c:manualLayout>
          <c:xMode val="edge"/>
          <c:yMode val="edge"/>
          <c:x val="0.14689641464719821"/>
          <c:y val="4.8278628092836721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Data'!$B$20</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Lbls>
            <c:dLbl>
              <c:idx val="0"/>
              <c:layout>
                <c:manualLayout>
                  <c:x val="0.50002373266560074"/>
                  <c:y val="-9.993069686513918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2"/>
              <c:layout>
                <c:manualLayout>
                  <c:x val="4.5987268832775215E-2"/>
                  <c:y val="6.6413931404641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Data'!$A$21:$A$23</c:f>
              <c:strCache>
                <c:ptCount val="3"/>
                <c:pt idx="0">
                  <c:v>Residential</c:v>
                </c:pt>
                <c:pt idx="1">
                  <c:v>Optional Product</c:v>
                </c:pt>
                <c:pt idx="2">
                  <c:v>Commercial</c:v>
                </c:pt>
              </c:strCache>
            </c:strRef>
          </c:cat>
          <c:val>
            <c:numRef>
              <c:f>'Chart Data'!$B$21:$B$23</c:f>
              <c:numCache>
                <c:formatCode>_(* #,##0_);_(* \(#,##0\);_(* "-"??_);_(@_)</c:formatCode>
                <c:ptCount val="3"/>
                <c:pt idx="0">
                  <c:v>1414</c:v>
                </c:pt>
                <c:pt idx="1">
                  <c:v>21</c:v>
                </c:pt>
                <c:pt idx="2">
                  <c:v>69</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Data'!$D$32</c:f>
          <c:strCache>
            <c:ptCount val="1"/>
            <c:pt idx="0">
              <c:v>AVERAGE USAGE/MONTH BY RATE CLASS: 1,555,101</c:v>
            </c:pt>
          </c:strCache>
        </c:strRef>
      </c:tx>
      <c:layout>
        <c:manualLayout>
          <c:xMode val="edge"/>
          <c:yMode val="edge"/>
          <c:x val="0.17276257336188533"/>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Data'!$B$28</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Lbls>
            <c:dLbl>
              <c:idx val="0"/>
              <c:layout>
                <c:manualLayout>
                  <c:x val="0.55744864203937683"/>
                  <c:y val="-0.1000993541244642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5.1679727801467998E-2"/>
                  <c:y val="-1.49812689901592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3.6046999459183625E-2"/>
                  <c:y val="5.540562817964900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Data'!$A$29:$A$31</c:f>
              <c:strCache>
                <c:ptCount val="3"/>
                <c:pt idx="0">
                  <c:v>Residential</c:v>
                </c:pt>
                <c:pt idx="1">
                  <c:v>Optional Product</c:v>
                </c:pt>
                <c:pt idx="2">
                  <c:v>Commercial</c:v>
                </c:pt>
              </c:strCache>
            </c:strRef>
          </c:cat>
          <c:val>
            <c:numRef>
              <c:f>'Chart Data'!$B$29:$B$31</c:f>
              <c:numCache>
                <c:formatCode>_(* #,##0_);_(* \(#,##0\);_(* "-"??_);_(@_)</c:formatCode>
                <c:ptCount val="3"/>
                <c:pt idx="0">
                  <c:v>1462861</c:v>
                </c:pt>
                <c:pt idx="1">
                  <c:v>27173</c:v>
                </c:pt>
                <c:pt idx="2">
                  <c:v>65066.666666666664</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xdr:row>
      <xdr:rowOff>0</xdr:rowOff>
    </xdr:from>
    <xdr:to>
      <xdr:col>4</xdr:col>
      <xdr:colOff>304800</xdr:colOff>
      <xdr:row>24</xdr:row>
      <xdr:rowOff>114300</xdr:rowOff>
    </xdr:to>
    <xdr:sp macro="" textlink="">
      <xdr:nvSpPr>
        <xdr:cNvPr id="2" name="AutoShape 2" descr="Image result for carlisle ma town seal">
          <a:extLst>
            <a:ext uri="{FF2B5EF4-FFF2-40B4-BE49-F238E27FC236}">
              <a16:creationId xmlns:a16="http://schemas.microsoft.com/office/drawing/2014/main" id="{53FD6753-891E-4ABB-84B2-ADD225CEC7B2}"/>
            </a:ext>
          </a:extLst>
        </xdr:cNvPr>
        <xdr:cNvSpPr>
          <a:spLocks noChangeAspect="1" noChangeArrowheads="1"/>
        </xdr:cNvSpPr>
      </xdr:nvSpPr>
      <xdr:spPr bwMode="auto">
        <a:xfrm>
          <a:off x="3476625"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428625</xdr:colOff>
      <xdr:row>29</xdr:row>
      <xdr:rowOff>95250</xdr:rowOff>
    </xdr:to>
    <xdr:sp macro="" textlink="">
      <xdr:nvSpPr>
        <xdr:cNvPr id="3" name="AutoShape 5" descr="Image result for carlisle ma town seal">
          <a:extLst>
            <a:ext uri="{FF2B5EF4-FFF2-40B4-BE49-F238E27FC236}">
              <a16:creationId xmlns:a16="http://schemas.microsoft.com/office/drawing/2014/main" id="{7AA5ABF4-55D9-4639-8F7F-012B58605592}"/>
            </a:ext>
          </a:extLst>
        </xdr:cNvPr>
        <xdr:cNvSpPr>
          <a:spLocks noChangeAspect="1" noChangeArrowheads="1"/>
        </xdr:cNvSpPr>
      </xdr:nvSpPr>
      <xdr:spPr bwMode="auto">
        <a:xfrm>
          <a:off x="3476625" y="4324350"/>
          <a:ext cx="1238250"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22</xdr:row>
      <xdr:rowOff>23812</xdr:rowOff>
    </xdr:from>
    <xdr:to>
      <xdr:col>5</xdr:col>
      <xdr:colOff>464076</xdr:colOff>
      <xdr:row>28</xdr:row>
      <xdr:rowOff>59263</xdr:rowOff>
    </xdr:to>
    <xdr:pic>
      <xdr:nvPicPr>
        <xdr:cNvPr id="4" name="Picture 3">
          <a:extLst>
            <a:ext uri="{FF2B5EF4-FFF2-40B4-BE49-F238E27FC236}">
              <a16:creationId xmlns:a16="http://schemas.microsoft.com/office/drawing/2014/main" id="{EC36E2E9-9417-4283-9B1C-C42463DCE6E4}"/>
            </a:ext>
          </a:extLst>
        </xdr:cNvPr>
        <xdr:cNvPicPr>
          <a:picLocks noChangeAspect="1"/>
        </xdr:cNvPicPr>
      </xdr:nvPicPr>
      <xdr:blipFill>
        <a:blip xmlns:r="http://schemas.openxmlformats.org/officeDocument/2006/relationships" r:embed="rId1"/>
        <a:stretch>
          <a:fillRect/>
        </a:stretch>
      </xdr:blipFill>
      <xdr:spPr>
        <a:xfrm>
          <a:off x="3571875" y="4157662"/>
          <a:ext cx="1178451"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senergy.org/renewable-energy/wme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74"/>
  <sheetViews>
    <sheetView tabSelected="1" workbookViewId="0">
      <selection activeCell="F15" sqref="F15"/>
    </sheetView>
  </sheetViews>
  <sheetFormatPr defaultRowHeight="15.75" x14ac:dyDescent="0.25"/>
  <cols>
    <col min="1" max="4" width="36.85546875" style="2" customWidth="1"/>
    <col min="5" max="5" width="9.140625" style="21"/>
    <col min="6" max="6" width="52.28515625" style="2" customWidth="1"/>
    <col min="7" max="16384" width="9.140625" style="2"/>
  </cols>
  <sheetData>
    <row r="2" spans="1:6" ht="18" x14ac:dyDescent="0.25">
      <c r="A2" s="104" t="s">
        <v>15</v>
      </c>
      <c r="B2" s="104"/>
      <c r="C2" s="104"/>
      <c r="D2" s="104"/>
    </row>
    <row r="3" spans="1:6" x14ac:dyDescent="0.25">
      <c r="A3" s="105" t="s">
        <v>72</v>
      </c>
      <c r="B3" s="105"/>
      <c r="C3" s="105"/>
      <c r="D3" s="105"/>
    </row>
    <row r="4" spans="1:6" ht="17.25" customHeight="1" x14ac:dyDescent="0.25">
      <c r="A4" s="103" t="s">
        <v>73</v>
      </c>
      <c r="B4" s="103"/>
      <c r="C4" s="103"/>
      <c r="D4" s="103"/>
    </row>
    <row r="5" spans="1:6" ht="95.25" customHeight="1" x14ac:dyDescent="0.25">
      <c r="A5" s="99" t="s">
        <v>74</v>
      </c>
      <c r="B5" s="99"/>
      <c r="C5" s="99"/>
      <c r="D5" s="99"/>
    </row>
    <row r="6" spans="1:6" ht="21" customHeight="1" x14ac:dyDescent="0.25">
      <c r="A6" s="106" t="s">
        <v>5</v>
      </c>
      <c r="B6" s="107"/>
      <c r="C6" s="107"/>
      <c r="D6" s="108"/>
    </row>
    <row r="7" spans="1:6" s="15" customFormat="1" ht="22.5" customHeight="1" x14ac:dyDescent="0.25">
      <c r="A7" s="102" t="s">
        <v>12</v>
      </c>
      <c r="B7" s="90"/>
      <c r="C7" s="90" t="s">
        <v>26</v>
      </c>
      <c r="D7" s="91"/>
      <c r="E7" s="22"/>
    </row>
    <row r="8" spans="1:6" ht="23.25" customHeight="1" x14ac:dyDescent="0.25">
      <c r="A8" s="102" t="s">
        <v>0</v>
      </c>
      <c r="B8" s="90"/>
      <c r="C8" s="90" t="s">
        <v>16</v>
      </c>
      <c r="D8" s="91"/>
    </row>
    <row r="9" spans="1:6" s="42" customFormat="1" ht="22.5" customHeight="1" x14ac:dyDescent="0.25">
      <c r="A9" s="102" t="s">
        <v>13</v>
      </c>
      <c r="B9" s="90"/>
      <c r="C9" s="90" t="s">
        <v>17</v>
      </c>
      <c r="D9" s="91"/>
      <c r="E9" s="40"/>
      <c r="F9" s="41"/>
    </row>
    <row r="10" spans="1:6" s="39" customFormat="1" ht="25.5" customHeight="1" x14ac:dyDescent="0.25">
      <c r="A10" s="102" t="s">
        <v>4</v>
      </c>
      <c r="B10" s="90"/>
      <c r="C10" s="90" t="s">
        <v>18</v>
      </c>
      <c r="D10" s="91"/>
      <c r="E10" s="37"/>
      <c r="F10" s="38"/>
    </row>
    <row r="11" spans="1:6" s="30" customFormat="1" ht="13.5" customHeight="1" x14ac:dyDescent="0.25">
      <c r="A11" s="94" t="s">
        <v>28</v>
      </c>
      <c r="B11" s="95"/>
      <c r="C11" s="92" t="s">
        <v>24</v>
      </c>
      <c r="D11" s="93"/>
      <c r="E11" s="29"/>
    </row>
    <row r="12" spans="1:6" s="30" customFormat="1" ht="13.5" customHeight="1" x14ac:dyDescent="0.25">
      <c r="A12" s="96"/>
      <c r="B12" s="97"/>
      <c r="C12" s="100" t="s">
        <v>25</v>
      </c>
      <c r="D12" s="101"/>
      <c r="E12" s="29"/>
    </row>
    <row r="13" spans="1:6" x14ac:dyDescent="0.25">
      <c r="A13" s="1"/>
      <c r="B13" s="1"/>
      <c r="C13" s="1"/>
      <c r="D13" s="1"/>
    </row>
    <row r="14" spans="1:6" ht="18" x14ac:dyDescent="0.25">
      <c r="A14" s="14" t="s">
        <v>14</v>
      </c>
      <c r="B14" s="11"/>
      <c r="C14" s="1"/>
      <c r="D14" s="43" t="s">
        <v>61</v>
      </c>
    </row>
    <row r="15" spans="1:6" ht="58.5" customHeight="1" x14ac:dyDescent="0.25">
      <c r="A15" s="99" t="s">
        <v>56</v>
      </c>
      <c r="B15" s="99"/>
      <c r="C15" s="99"/>
      <c r="D15" s="99"/>
      <c r="F15" s="16"/>
    </row>
    <row r="55" spans="6:6" s="21" customFormat="1" x14ac:dyDescent="0.25"/>
    <row r="56" spans="6:6" x14ac:dyDescent="0.25">
      <c r="F56" s="2" t="s">
        <v>8</v>
      </c>
    </row>
    <row r="67" spans="1:4" ht="31.5" customHeight="1" x14ac:dyDescent="0.25">
      <c r="A67" s="98"/>
      <c r="B67" s="98"/>
      <c r="C67" s="98"/>
      <c r="D67" s="98"/>
    </row>
    <row r="70" spans="1:4" s="21" customFormat="1" x14ac:dyDescent="0.25">
      <c r="A70" s="23"/>
      <c r="B70" s="23"/>
      <c r="C70" s="23"/>
      <c r="D70" s="23"/>
    </row>
    <row r="71" spans="1:4" s="21" customFormat="1" x14ac:dyDescent="0.25">
      <c r="A71" s="23"/>
      <c r="B71" s="23"/>
      <c r="C71" s="23"/>
      <c r="D71" s="23"/>
    </row>
    <row r="74" spans="1:4" x14ac:dyDescent="0.25">
      <c r="A74" s="2" t="s">
        <v>8</v>
      </c>
    </row>
  </sheetData>
  <mergeCells count="18">
    <mergeCell ref="A7:B7"/>
    <mergeCell ref="A8:B8"/>
    <mergeCell ref="A9:B9"/>
    <mergeCell ref="C7:D7"/>
    <mergeCell ref="C8:D8"/>
    <mergeCell ref="C9:D9"/>
    <mergeCell ref="A4:D4"/>
    <mergeCell ref="A2:D2"/>
    <mergeCell ref="A5:D5"/>
    <mergeCell ref="A3:D3"/>
    <mergeCell ref="A6:D6"/>
    <mergeCell ref="C10:D10"/>
    <mergeCell ref="C11:D11"/>
    <mergeCell ref="A11:B12"/>
    <mergeCell ref="A67:D67"/>
    <mergeCell ref="A15:D15"/>
    <mergeCell ref="C12:D12"/>
    <mergeCell ref="A10:B10"/>
  </mergeCells>
  <hyperlinks>
    <hyperlink ref="D14" r:id="rId1" display="Click here for Eversource Green Info" xr:uid="{00000000-0004-0000-0000-000000000000}"/>
  </hyperlinks>
  <printOptions horizontalCentered="1"/>
  <pageMargins left="0.25" right="0.25" top="0.25" bottom="0" header="0.05" footer="0.05"/>
  <pageSetup scale="62"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6AC5-BB4F-4CEC-BF02-CAF7E23E12B9}">
  <dimension ref="A1:AD35"/>
  <sheetViews>
    <sheetView zoomScale="80" zoomScaleNormal="80" workbookViewId="0">
      <selection activeCell="K7" sqref="K7:K15"/>
    </sheetView>
  </sheetViews>
  <sheetFormatPr defaultRowHeight="15" x14ac:dyDescent="0.25"/>
  <cols>
    <col min="1" max="1" width="13.7109375" style="83" customWidth="1"/>
    <col min="2" max="2" width="12" style="83" customWidth="1"/>
    <col min="3" max="3" width="14.42578125" style="83" customWidth="1"/>
    <col min="4" max="4" width="12" style="83" customWidth="1"/>
    <col min="5" max="5" width="12.140625" style="83" customWidth="1"/>
    <col min="6" max="7" width="12.28515625" style="83" customWidth="1"/>
    <col min="8" max="9" width="10.5703125" style="83" customWidth="1"/>
    <col min="10" max="11" width="11.7109375" style="83" customWidth="1"/>
    <col min="12" max="12" width="20.7109375" style="83" bestFit="1" customWidth="1"/>
    <col min="13" max="13" width="16.42578125" style="83" bestFit="1" customWidth="1"/>
    <col min="14" max="14" width="15.42578125" style="83" customWidth="1"/>
    <col min="15" max="15" width="2.85546875" style="83" customWidth="1"/>
    <col min="16" max="16" width="15.42578125" style="83" customWidth="1"/>
    <col min="17" max="17" width="12.140625" style="83" customWidth="1"/>
    <col min="18" max="18" width="9.7109375" style="83" bestFit="1" customWidth="1"/>
    <col min="19" max="19" width="11.5703125" style="83" bestFit="1" customWidth="1"/>
    <col min="20" max="20" width="14" style="83" customWidth="1"/>
    <col min="21" max="22" width="11.5703125" style="83" customWidth="1"/>
    <col min="23" max="23" width="13.42578125" style="83" customWidth="1"/>
    <col min="24" max="25" width="10.42578125" style="83" customWidth="1"/>
    <col min="26" max="26" width="11.85546875" style="83" customWidth="1"/>
    <col min="27" max="28" width="10.42578125" style="83" customWidth="1"/>
    <col min="29" max="29" width="11.28515625" style="83" bestFit="1" customWidth="1"/>
    <col min="30" max="30" width="14.28515625" style="83" customWidth="1"/>
    <col min="31" max="16384" width="9.140625" style="83"/>
  </cols>
  <sheetData>
    <row r="1" spans="1:30" ht="24" customHeight="1" x14ac:dyDescent="0.35">
      <c r="A1" s="113" t="s">
        <v>65</v>
      </c>
      <c r="B1" s="113"/>
      <c r="C1" s="113"/>
      <c r="D1" s="113"/>
      <c r="E1" s="113"/>
      <c r="F1" s="113"/>
      <c r="G1" s="113"/>
      <c r="H1" s="113"/>
      <c r="I1" s="113"/>
      <c r="J1" s="113"/>
      <c r="K1" s="113"/>
      <c r="L1" s="113"/>
      <c r="M1" s="113"/>
      <c r="N1" s="113"/>
      <c r="O1" s="84"/>
      <c r="P1" s="113" t="s">
        <v>65</v>
      </c>
      <c r="Q1" s="113"/>
      <c r="R1" s="113"/>
      <c r="S1" s="113"/>
      <c r="T1" s="113"/>
      <c r="U1" s="113"/>
      <c r="V1" s="113"/>
      <c r="W1" s="113"/>
      <c r="X1" s="113"/>
      <c r="Y1" s="113"/>
      <c r="Z1" s="113"/>
      <c r="AA1" s="113"/>
      <c r="AB1" s="113"/>
      <c r="AC1" s="113"/>
      <c r="AD1" s="113"/>
    </row>
    <row r="2" spans="1:30" ht="24" customHeight="1" x14ac:dyDescent="0.35">
      <c r="A2" s="113" t="s">
        <v>66</v>
      </c>
      <c r="B2" s="113"/>
      <c r="C2" s="113"/>
      <c r="D2" s="113"/>
      <c r="E2" s="113"/>
      <c r="F2" s="113"/>
      <c r="G2" s="113"/>
      <c r="H2" s="113"/>
      <c r="I2" s="113"/>
      <c r="J2" s="113"/>
      <c r="K2" s="113"/>
      <c r="L2" s="113"/>
      <c r="M2" s="113"/>
      <c r="N2" s="113"/>
      <c r="O2" s="84"/>
      <c r="P2" s="113" t="s">
        <v>66</v>
      </c>
      <c r="Q2" s="113"/>
      <c r="R2" s="113"/>
      <c r="S2" s="113"/>
      <c r="T2" s="113"/>
      <c r="U2" s="113"/>
      <c r="V2" s="113"/>
      <c r="W2" s="113"/>
      <c r="X2" s="113"/>
      <c r="Y2" s="113"/>
      <c r="Z2" s="113"/>
      <c r="AA2" s="113"/>
      <c r="AB2" s="113"/>
      <c r="AC2" s="113"/>
      <c r="AD2" s="113"/>
    </row>
    <row r="4" spans="1:30" ht="23.25" x14ac:dyDescent="0.35">
      <c r="A4" s="113" t="s">
        <v>8</v>
      </c>
      <c r="B4" s="113"/>
      <c r="C4" s="113"/>
      <c r="D4" s="113"/>
      <c r="E4" s="113"/>
      <c r="F4" s="113"/>
      <c r="G4" s="113"/>
      <c r="H4" s="113"/>
      <c r="I4" s="113"/>
      <c r="J4" s="113"/>
      <c r="K4" s="113"/>
      <c r="L4" s="113"/>
      <c r="M4" s="113"/>
      <c r="N4" s="113"/>
      <c r="O4" s="84"/>
      <c r="P4" s="113" t="str">
        <f>A4</f>
        <v xml:space="preserve"> </v>
      </c>
      <c r="Q4" s="114"/>
      <c r="R4" s="114"/>
      <c r="S4" s="114"/>
      <c r="T4" s="114"/>
      <c r="U4" s="114"/>
      <c r="V4" s="114"/>
      <c r="W4" s="114"/>
      <c r="X4" s="114"/>
      <c r="Y4" s="114"/>
      <c r="Z4" s="114"/>
      <c r="AA4" s="114"/>
      <c r="AB4" s="114"/>
      <c r="AC4" s="114"/>
      <c r="AD4" s="114"/>
    </row>
    <row r="5" spans="1:30" ht="15" customHeight="1" x14ac:dyDescent="0.25">
      <c r="A5" s="44"/>
      <c r="B5" s="44"/>
      <c r="C5" s="44"/>
      <c r="D5" s="44"/>
      <c r="E5" s="44"/>
      <c r="F5" s="44"/>
      <c r="G5" s="44"/>
      <c r="H5" s="44"/>
      <c r="I5" s="44"/>
      <c r="J5" s="44"/>
      <c r="K5" s="44"/>
      <c r="L5" s="44"/>
      <c r="M5" s="44"/>
      <c r="N5" s="44"/>
      <c r="P5" s="85"/>
      <c r="Q5" s="116" t="s">
        <v>31</v>
      </c>
      <c r="R5" s="116"/>
      <c r="S5" s="117"/>
      <c r="T5" s="118" t="s">
        <v>34</v>
      </c>
      <c r="U5" s="116"/>
      <c r="V5" s="117"/>
      <c r="W5" s="118" t="s">
        <v>35</v>
      </c>
      <c r="X5" s="116"/>
      <c r="Y5" s="117"/>
      <c r="Z5" s="118" t="s">
        <v>32</v>
      </c>
      <c r="AA5" s="116"/>
      <c r="AB5" s="117"/>
      <c r="AC5" s="45" t="s">
        <v>36</v>
      </c>
      <c r="AD5" s="109" t="s">
        <v>19</v>
      </c>
    </row>
    <row r="6" spans="1:30" s="51" customFormat="1" ht="30" x14ac:dyDescent="0.25">
      <c r="A6" s="46" t="s">
        <v>37</v>
      </c>
      <c r="B6" s="46" t="s">
        <v>38</v>
      </c>
      <c r="C6" s="46" t="s">
        <v>39</v>
      </c>
      <c r="D6" s="46" t="s">
        <v>40</v>
      </c>
      <c r="E6" s="46" t="s">
        <v>41</v>
      </c>
      <c r="F6" s="46" t="s">
        <v>42</v>
      </c>
      <c r="G6" s="46" t="s">
        <v>43</v>
      </c>
      <c r="H6" s="46" t="s">
        <v>44</v>
      </c>
      <c r="I6" s="46" t="s">
        <v>20</v>
      </c>
      <c r="J6" s="46" t="s">
        <v>21</v>
      </c>
      <c r="K6" s="46" t="s">
        <v>22</v>
      </c>
      <c r="L6" s="46" t="s">
        <v>0</v>
      </c>
      <c r="M6" s="46" t="s">
        <v>45</v>
      </c>
      <c r="N6" s="46" t="s">
        <v>33</v>
      </c>
      <c r="O6" s="87"/>
      <c r="P6" s="86" t="s">
        <v>37</v>
      </c>
      <c r="Q6" s="47" t="s">
        <v>46</v>
      </c>
      <c r="R6" s="48" t="s">
        <v>47</v>
      </c>
      <c r="S6" s="49" t="s">
        <v>48</v>
      </c>
      <c r="T6" s="50" t="s">
        <v>46</v>
      </c>
      <c r="U6" s="48" t="s">
        <v>47</v>
      </c>
      <c r="V6" s="49" t="s">
        <v>48</v>
      </c>
      <c r="W6" s="50" t="s">
        <v>49</v>
      </c>
      <c r="X6" s="48" t="s">
        <v>47</v>
      </c>
      <c r="Y6" s="49" t="s">
        <v>48</v>
      </c>
      <c r="Z6" s="50" t="s">
        <v>46</v>
      </c>
      <c r="AA6" s="48" t="s">
        <v>47</v>
      </c>
      <c r="AB6" s="49" t="s">
        <v>48</v>
      </c>
      <c r="AC6" s="49" t="s">
        <v>48</v>
      </c>
      <c r="AD6" s="110"/>
    </row>
    <row r="7" spans="1:30" s="51" customFormat="1" x14ac:dyDescent="0.25">
      <c r="A7" s="52">
        <f t="shared" ref="A7:A9" si="0">A8+31</f>
        <v>43535</v>
      </c>
      <c r="B7" s="53">
        <v>1408</v>
      </c>
      <c r="C7" s="53">
        <v>1192992</v>
      </c>
      <c r="D7" s="53">
        <v>69</v>
      </c>
      <c r="E7" s="53">
        <v>58943</v>
      </c>
      <c r="F7" s="53">
        <v>0</v>
      </c>
      <c r="G7" s="53">
        <v>0</v>
      </c>
      <c r="H7" s="53">
        <v>0</v>
      </c>
      <c r="I7" s="53">
        <v>0</v>
      </c>
      <c r="J7" s="53">
        <f t="shared" ref="J7:J9" si="1">B7+D7+F7+H7</f>
        <v>1477</v>
      </c>
      <c r="K7" s="53">
        <f t="shared" ref="K7:K9" si="2">C7+E7+G7+I7</f>
        <v>1251935</v>
      </c>
      <c r="L7" s="54" t="s">
        <v>16</v>
      </c>
      <c r="M7" s="55" t="s">
        <v>23</v>
      </c>
      <c r="N7" s="55" t="s">
        <v>67</v>
      </c>
      <c r="O7" s="87"/>
      <c r="P7" s="56">
        <f t="shared" ref="P7:P9" si="3">A7</f>
        <v>43535</v>
      </c>
      <c r="Q7" s="57">
        <v>0.13588</v>
      </c>
      <c r="R7" s="54">
        <v>0.10981</v>
      </c>
      <c r="S7" s="58">
        <f t="shared" ref="S7:S9" si="4">(Q7-R7)*C7</f>
        <v>31101.301439999996</v>
      </c>
      <c r="T7" s="57">
        <v>0.13184999999999999</v>
      </c>
      <c r="U7" s="54">
        <v>0.10981</v>
      </c>
      <c r="V7" s="59">
        <f t="shared" ref="V7:V9" si="5">(T7-U7)*E7</f>
        <v>1299.1037199999994</v>
      </c>
      <c r="W7" s="60">
        <v>0.11498</v>
      </c>
      <c r="X7" s="54">
        <v>0.10981</v>
      </c>
      <c r="Y7" s="58">
        <f t="shared" ref="Y7:Y9" si="6">(W7-X7)*G7</f>
        <v>0</v>
      </c>
      <c r="Z7" s="57">
        <v>0.11403000000000001</v>
      </c>
      <c r="AA7" s="54">
        <v>0.10981</v>
      </c>
      <c r="AB7" s="58">
        <f t="shared" ref="AB7:AB9" si="7">(Z7-AA7)*I7</f>
        <v>0</v>
      </c>
      <c r="AC7" s="61">
        <f t="shared" ref="AC7:AC9" si="8">AB7+Y7+S7+V7</f>
        <v>32400.405159999995</v>
      </c>
      <c r="AD7" s="62">
        <f t="shared" ref="AD7:AD9" si="9">+C7/B7</f>
        <v>847.2954545454545</v>
      </c>
    </row>
    <row r="8" spans="1:30" s="51" customFormat="1" x14ac:dyDescent="0.25">
      <c r="A8" s="52">
        <f t="shared" si="0"/>
        <v>43504</v>
      </c>
      <c r="B8" s="53">
        <v>1415</v>
      </c>
      <c r="C8" s="53">
        <v>1575048</v>
      </c>
      <c r="D8" s="53">
        <v>69</v>
      </c>
      <c r="E8" s="53">
        <v>70143</v>
      </c>
      <c r="F8" s="53">
        <v>0</v>
      </c>
      <c r="G8" s="53">
        <v>0</v>
      </c>
      <c r="H8" s="53">
        <v>0</v>
      </c>
      <c r="I8" s="53">
        <v>0</v>
      </c>
      <c r="J8" s="53">
        <f t="shared" si="1"/>
        <v>1484</v>
      </c>
      <c r="K8" s="53">
        <f t="shared" si="2"/>
        <v>1645191</v>
      </c>
      <c r="L8" s="54" t="s">
        <v>16</v>
      </c>
      <c r="M8" s="55" t="s">
        <v>23</v>
      </c>
      <c r="N8" s="55" t="s">
        <v>67</v>
      </c>
      <c r="O8" s="87"/>
      <c r="P8" s="56">
        <f t="shared" si="3"/>
        <v>43504</v>
      </c>
      <c r="Q8" s="57">
        <v>0.13588</v>
      </c>
      <c r="R8" s="54">
        <v>0.10981</v>
      </c>
      <c r="S8" s="58">
        <f t="shared" si="4"/>
        <v>41061.501359999995</v>
      </c>
      <c r="T8" s="57">
        <v>0.13184999999999999</v>
      </c>
      <c r="U8" s="54">
        <v>0.10981</v>
      </c>
      <c r="V8" s="59">
        <f t="shared" si="5"/>
        <v>1545.9517199999993</v>
      </c>
      <c r="W8" s="60">
        <v>0.11498</v>
      </c>
      <c r="X8" s="54">
        <v>0.10981</v>
      </c>
      <c r="Y8" s="58">
        <f t="shared" si="6"/>
        <v>0</v>
      </c>
      <c r="Z8" s="57">
        <v>0.11403000000000001</v>
      </c>
      <c r="AA8" s="54">
        <v>0.10981</v>
      </c>
      <c r="AB8" s="58">
        <f t="shared" si="7"/>
        <v>0</v>
      </c>
      <c r="AC8" s="61">
        <f t="shared" si="8"/>
        <v>42607.453079999992</v>
      </c>
      <c r="AD8" s="62">
        <f t="shared" si="9"/>
        <v>1113.1081272084805</v>
      </c>
    </row>
    <row r="9" spans="1:30" s="51" customFormat="1" x14ac:dyDescent="0.25">
      <c r="A9" s="52">
        <f t="shared" si="0"/>
        <v>43473</v>
      </c>
      <c r="B9" s="53">
        <v>1419</v>
      </c>
      <c r="C9" s="53">
        <v>1620543</v>
      </c>
      <c r="D9" s="53">
        <v>69</v>
      </c>
      <c r="E9" s="53">
        <v>66114</v>
      </c>
      <c r="F9" s="53">
        <v>0</v>
      </c>
      <c r="G9" s="53">
        <v>0</v>
      </c>
      <c r="H9" s="53">
        <v>0</v>
      </c>
      <c r="I9" s="53">
        <v>0</v>
      </c>
      <c r="J9" s="53">
        <f t="shared" si="1"/>
        <v>1488</v>
      </c>
      <c r="K9" s="53">
        <f t="shared" si="2"/>
        <v>1686657</v>
      </c>
      <c r="L9" s="54" t="s">
        <v>16</v>
      </c>
      <c r="M9" s="55" t="s">
        <v>23</v>
      </c>
      <c r="N9" s="55" t="s">
        <v>67</v>
      </c>
      <c r="O9" s="87"/>
      <c r="P9" s="56">
        <f t="shared" si="3"/>
        <v>43473</v>
      </c>
      <c r="Q9" s="57">
        <v>0.13588</v>
      </c>
      <c r="R9" s="54">
        <v>0.10981</v>
      </c>
      <c r="S9" s="58">
        <f t="shared" si="4"/>
        <v>42247.556009999993</v>
      </c>
      <c r="T9" s="57">
        <v>0.13184999999999999</v>
      </c>
      <c r="U9" s="54">
        <v>0.10981</v>
      </c>
      <c r="V9" s="59">
        <f t="shared" si="5"/>
        <v>1457.1525599999993</v>
      </c>
      <c r="W9" s="60">
        <v>0.11498</v>
      </c>
      <c r="X9" s="54">
        <v>0.10981</v>
      </c>
      <c r="Y9" s="58">
        <f t="shared" si="6"/>
        <v>0</v>
      </c>
      <c r="Z9" s="57">
        <v>0.11403000000000001</v>
      </c>
      <c r="AA9" s="54">
        <v>0.10981</v>
      </c>
      <c r="AB9" s="58">
        <f t="shared" si="7"/>
        <v>0</v>
      </c>
      <c r="AC9" s="61">
        <f t="shared" si="8"/>
        <v>43704.708569999995</v>
      </c>
      <c r="AD9" s="62">
        <f t="shared" si="9"/>
        <v>1142.031712473573</v>
      </c>
    </row>
    <row r="10" spans="1:30" s="51" customFormat="1" x14ac:dyDescent="0.25">
      <c r="A10" s="52">
        <f t="shared" ref="A10:A12" si="10">A11+31</f>
        <v>43442</v>
      </c>
      <c r="B10" s="53">
        <v>1424</v>
      </c>
      <c r="C10" s="53">
        <v>1425638</v>
      </c>
      <c r="D10" s="53">
        <v>42</v>
      </c>
      <c r="E10" s="53">
        <v>32994</v>
      </c>
      <c r="F10" s="53">
        <v>0</v>
      </c>
      <c r="G10" s="53">
        <v>0</v>
      </c>
      <c r="H10" s="53">
        <v>0</v>
      </c>
      <c r="I10" s="53">
        <v>0</v>
      </c>
      <c r="J10" s="53">
        <f t="shared" ref="J10:K12" si="11">B10+D10+F10+H10</f>
        <v>1466</v>
      </c>
      <c r="K10" s="53">
        <f t="shared" si="11"/>
        <v>1458632</v>
      </c>
      <c r="L10" s="54" t="s">
        <v>16</v>
      </c>
      <c r="M10" s="55" t="s">
        <v>23</v>
      </c>
      <c r="N10" s="55" t="s">
        <v>67</v>
      </c>
      <c r="O10" s="87"/>
      <c r="P10" s="56">
        <f t="shared" ref="P10:P12" si="12">A10</f>
        <v>43442</v>
      </c>
      <c r="Q10" s="57">
        <v>0.11397</v>
      </c>
      <c r="R10" s="54">
        <v>0.10981</v>
      </c>
      <c r="S10" s="58">
        <f t="shared" ref="S10:S12" si="13">(Q10-R10)*C10</f>
        <v>5930.6540799999957</v>
      </c>
      <c r="T10" s="57">
        <v>0.11403000000000001</v>
      </c>
      <c r="U10" s="54">
        <v>0.10981</v>
      </c>
      <c r="V10" s="59">
        <f t="shared" ref="V10:V12" si="14">(T10-U10)*E10</f>
        <v>139.23468000000005</v>
      </c>
      <c r="W10" s="60">
        <v>0.11498</v>
      </c>
      <c r="X10" s="54">
        <v>0.10981</v>
      </c>
      <c r="Y10" s="58">
        <f t="shared" ref="Y10:Y12" si="15">(W10-X10)*G10</f>
        <v>0</v>
      </c>
      <c r="Z10" s="57">
        <v>0.11403000000000001</v>
      </c>
      <c r="AA10" s="54">
        <v>0.10981</v>
      </c>
      <c r="AB10" s="58">
        <f t="shared" ref="AB10:AB12" si="16">(Z10-AA10)*I10</f>
        <v>0</v>
      </c>
      <c r="AC10" s="61">
        <f t="shared" ref="AC10:AC12" si="17">AB10+Y10+S10+V10</f>
        <v>6069.8887599999962</v>
      </c>
      <c r="AD10" s="62">
        <f t="shared" ref="AD10:AD12" si="18">+C10/B10</f>
        <v>1001.1502808988764</v>
      </c>
    </row>
    <row r="11" spans="1:30" s="51" customFormat="1" x14ac:dyDescent="0.25">
      <c r="A11" s="52">
        <f t="shared" si="10"/>
        <v>43411</v>
      </c>
      <c r="B11" s="53">
        <v>1432</v>
      </c>
      <c r="C11" s="53">
        <v>1545274</v>
      </c>
      <c r="D11" s="53">
        <v>42</v>
      </c>
      <c r="E11" s="53">
        <v>32265</v>
      </c>
      <c r="F11" s="53">
        <v>0</v>
      </c>
      <c r="G11" s="53">
        <v>0</v>
      </c>
      <c r="H11" s="53">
        <v>0</v>
      </c>
      <c r="I11" s="53">
        <v>0</v>
      </c>
      <c r="J11" s="53">
        <f t="shared" si="11"/>
        <v>1474</v>
      </c>
      <c r="K11" s="53">
        <f t="shared" si="11"/>
        <v>1577539</v>
      </c>
      <c r="L11" s="54" t="s">
        <v>16</v>
      </c>
      <c r="M11" s="55" t="s">
        <v>23</v>
      </c>
      <c r="N11" s="55" t="s">
        <v>67</v>
      </c>
      <c r="O11" s="87"/>
      <c r="P11" s="56">
        <f t="shared" si="12"/>
        <v>43411</v>
      </c>
      <c r="Q11" s="57">
        <v>0.11397</v>
      </c>
      <c r="R11" s="54">
        <v>0.10981</v>
      </c>
      <c r="S11" s="58">
        <f t="shared" si="13"/>
        <v>6428.3398399999951</v>
      </c>
      <c r="T11" s="57">
        <v>0.11403000000000001</v>
      </c>
      <c r="U11" s="54">
        <v>0.10981</v>
      </c>
      <c r="V11" s="59">
        <f t="shared" si="14"/>
        <v>136.15830000000005</v>
      </c>
      <c r="W11" s="60">
        <v>0.11498</v>
      </c>
      <c r="X11" s="54">
        <v>0.10981</v>
      </c>
      <c r="Y11" s="58">
        <f t="shared" si="15"/>
        <v>0</v>
      </c>
      <c r="Z11" s="57">
        <v>0.11403000000000001</v>
      </c>
      <c r="AA11" s="54">
        <v>0.10981</v>
      </c>
      <c r="AB11" s="58">
        <f t="shared" si="16"/>
        <v>0</v>
      </c>
      <c r="AC11" s="61">
        <f t="shared" si="17"/>
        <v>6564.4981399999951</v>
      </c>
      <c r="AD11" s="62">
        <f t="shared" si="18"/>
        <v>1079.1019553072626</v>
      </c>
    </row>
    <row r="12" spans="1:30" s="51" customFormat="1" x14ac:dyDescent="0.25">
      <c r="A12" s="52">
        <f t="shared" si="10"/>
        <v>43380</v>
      </c>
      <c r="B12" s="53">
        <v>1442</v>
      </c>
      <c r="C12" s="53">
        <v>1315248</v>
      </c>
      <c r="D12" s="53">
        <v>42</v>
      </c>
      <c r="E12" s="53">
        <v>27309</v>
      </c>
      <c r="F12" s="53">
        <v>0</v>
      </c>
      <c r="G12" s="53">
        <v>0</v>
      </c>
      <c r="H12" s="53">
        <v>0</v>
      </c>
      <c r="I12" s="53">
        <v>0</v>
      </c>
      <c r="J12" s="53">
        <f t="shared" si="11"/>
        <v>1484</v>
      </c>
      <c r="K12" s="53">
        <f t="shared" si="11"/>
        <v>1342557</v>
      </c>
      <c r="L12" s="54" t="s">
        <v>16</v>
      </c>
      <c r="M12" s="55" t="s">
        <v>23</v>
      </c>
      <c r="N12" s="55" t="s">
        <v>67</v>
      </c>
      <c r="O12" s="87"/>
      <c r="P12" s="56">
        <f t="shared" si="12"/>
        <v>43380</v>
      </c>
      <c r="Q12" s="57">
        <v>0.11397</v>
      </c>
      <c r="R12" s="54">
        <v>0.10981</v>
      </c>
      <c r="S12" s="58">
        <f t="shared" si="13"/>
        <v>5471.431679999996</v>
      </c>
      <c r="T12" s="57">
        <v>0.11403000000000001</v>
      </c>
      <c r="U12" s="54">
        <v>0.10981</v>
      </c>
      <c r="V12" s="59">
        <f t="shared" si="14"/>
        <v>115.24398000000004</v>
      </c>
      <c r="W12" s="60">
        <v>0.11498</v>
      </c>
      <c r="X12" s="54">
        <v>0.10981</v>
      </c>
      <c r="Y12" s="58">
        <f t="shared" si="15"/>
        <v>0</v>
      </c>
      <c r="Z12" s="57">
        <v>0.11403000000000001</v>
      </c>
      <c r="AA12" s="54">
        <v>0.10981</v>
      </c>
      <c r="AB12" s="58">
        <f t="shared" si="16"/>
        <v>0</v>
      </c>
      <c r="AC12" s="61">
        <f t="shared" si="17"/>
        <v>5586.6756599999962</v>
      </c>
      <c r="AD12" s="62">
        <f t="shared" si="18"/>
        <v>912.09986130374477</v>
      </c>
    </row>
    <row r="13" spans="1:30" s="51" customFormat="1" x14ac:dyDescent="0.25">
      <c r="A13" s="52">
        <f>A14+31</f>
        <v>43349</v>
      </c>
      <c r="B13" s="53">
        <v>1455</v>
      </c>
      <c r="C13" s="53">
        <v>1471501</v>
      </c>
      <c r="D13" s="53">
        <v>42</v>
      </c>
      <c r="E13" s="53">
        <v>27536</v>
      </c>
      <c r="F13" s="53">
        <v>0</v>
      </c>
      <c r="G13" s="53">
        <v>0</v>
      </c>
      <c r="H13" s="53">
        <v>0</v>
      </c>
      <c r="I13" s="53">
        <v>0</v>
      </c>
      <c r="J13" s="53">
        <f>B13+D13+F13+H13</f>
        <v>1497</v>
      </c>
      <c r="K13" s="53">
        <f>C13+E13+G13+I13</f>
        <v>1499037</v>
      </c>
      <c r="L13" s="54" t="s">
        <v>16</v>
      </c>
      <c r="M13" s="55" t="s">
        <v>23</v>
      </c>
      <c r="N13" s="55" t="s">
        <v>67</v>
      </c>
      <c r="O13" s="87"/>
      <c r="P13" s="56">
        <f>A13</f>
        <v>43349</v>
      </c>
      <c r="Q13" s="57">
        <v>0.11397</v>
      </c>
      <c r="R13" s="54">
        <v>0.10981</v>
      </c>
      <c r="S13" s="58">
        <f>(Q13-R13)*C13</f>
        <v>6121.4441599999955</v>
      </c>
      <c r="T13" s="57">
        <v>0.11403000000000001</v>
      </c>
      <c r="U13" s="54">
        <v>0.10981</v>
      </c>
      <c r="V13" s="59">
        <f>(T13-U13)*E13</f>
        <v>116.20192000000004</v>
      </c>
      <c r="W13" s="60">
        <v>0.11498</v>
      </c>
      <c r="X13" s="54">
        <v>0.10981</v>
      </c>
      <c r="Y13" s="58">
        <f>(W13-X13)*G13</f>
        <v>0</v>
      </c>
      <c r="Z13" s="57">
        <v>0.11403000000000001</v>
      </c>
      <c r="AA13" s="54">
        <v>0.10981</v>
      </c>
      <c r="AB13" s="58">
        <f>(Z13-AA13)*I13</f>
        <v>0</v>
      </c>
      <c r="AC13" s="61">
        <f>AB13+Y13+S13+V13</f>
        <v>6237.6460799999959</v>
      </c>
      <c r="AD13" s="62">
        <f>+C13/B13</f>
        <v>1011.3408934707904</v>
      </c>
    </row>
    <row r="14" spans="1:30" s="51" customFormat="1" x14ac:dyDescent="0.25">
      <c r="A14" s="52">
        <f t="shared" ref="A14:A20" si="19">A15+31</f>
        <v>43318</v>
      </c>
      <c r="B14" s="53">
        <v>1463</v>
      </c>
      <c r="C14" s="53">
        <v>1677015</v>
      </c>
      <c r="D14" s="53">
        <v>42</v>
      </c>
      <c r="E14" s="53">
        <v>27542</v>
      </c>
      <c r="F14" s="53">
        <v>0</v>
      </c>
      <c r="G14" s="53">
        <v>0</v>
      </c>
      <c r="H14" s="53">
        <v>0</v>
      </c>
      <c r="I14" s="53">
        <v>0</v>
      </c>
      <c r="J14" s="53">
        <f t="shared" ref="J14:K21" si="20">B14+D14+F14+H14</f>
        <v>1505</v>
      </c>
      <c r="K14" s="53">
        <f t="shared" si="20"/>
        <v>1704557</v>
      </c>
      <c r="L14" s="54" t="s">
        <v>16</v>
      </c>
      <c r="M14" s="55" t="s">
        <v>23</v>
      </c>
      <c r="N14" s="55" t="s">
        <v>67</v>
      </c>
      <c r="O14" s="87"/>
      <c r="P14" s="56">
        <f t="shared" ref="P14:P21" si="21">A14</f>
        <v>43318</v>
      </c>
      <c r="Q14" s="57">
        <v>0.11397</v>
      </c>
      <c r="R14" s="54">
        <v>0.10981</v>
      </c>
      <c r="S14" s="58">
        <f t="shared" ref="S14:S15" si="22">(Q14-R14)*C14</f>
        <v>6976.382399999995</v>
      </c>
      <c r="T14" s="57">
        <v>0.11403000000000001</v>
      </c>
      <c r="U14" s="54">
        <v>0.10981</v>
      </c>
      <c r="V14" s="59">
        <f t="shared" ref="V14:V15" si="23">(T14-U14)*E14</f>
        <v>116.22724000000004</v>
      </c>
      <c r="W14" s="60">
        <v>0.11498</v>
      </c>
      <c r="X14" s="54">
        <v>0.10981</v>
      </c>
      <c r="Y14" s="58">
        <f t="shared" ref="Y14:Y15" si="24">(W14-X14)*G14</f>
        <v>0</v>
      </c>
      <c r="Z14" s="57">
        <v>0.11403000000000001</v>
      </c>
      <c r="AA14" s="54">
        <v>0.10981</v>
      </c>
      <c r="AB14" s="58">
        <f t="shared" ref="AB14:AB15" si="25">(Z14-AA14)*I14</f>
        <v>0</v>
      </c>
      <c r="AC14" s="61">
        <f t="shared" ref="AC14:AC15" si="26">AB14+Y14+S14+V14</f>
        <v>7092.6096399999951</v>
      </c>
      <c r="AD14" s="62">
        <f t="shared" ref="AD14:AD15" si="27">+C14/B14</f>
        <v>1146.285030758715</v>
      </c>
    </row>
    <row r="15" spans="1:30" s="51" customFormat="1" x14ac:dyDescent="0.25">
      <c r="A15" s="52">
        <f t="shared" si="19"/>
        <v>43287</v>
      </c>
      <c r="B15" s="53">
        <v>1464</v>
      </c>
      <c r="C15" s="53">
        <v>2078606</v>
      </c>
      <c r="D15" s="53">
        <v>42</v>
      </c>
      <c r="E15" s="53">
        <v>28874</v>
      </c>
      <c r="F15" s="53">
        <v>0</v>
      </c>
      <c r="G15" s="53">
        <v>0</v>
      </c>
      <c r="H15" s="53">
        <v>0</v>
      </c>
      <c r="I15" s="53">
        <v>0</v>
      </c>
      <c r="J15" s="53">
        <f t="shared" si="20"/>
        <v>1506</v>
      </c>
      <c r="K15" s="53">
        <f t="shared" si="20"/>
        <v>2107480</v>
      </c>
      <c r="L15" s="54" t="s">
        <v>16</v>
      </c>
      <c r="M15" s="55" t="s">
        <v>23</v>
      </c>
      <c r="N15" s="55" t="s">
        <v>67</v>
      </c>
      <c r="O15" s="87"/>
      <c r="P15" s="56">
        <f t="shared" si="21"/>
        <v>43287</v>
      </c>
      <c r="Q15" s="57">
        <v>0.11397</v>
      </c>
      <c r="R15" s="54">
        <v>0.10981</v>
      </c>
      <c r="S15" s="58">
        <f t="shared" si="22"/>
        <v>8647.0009599999939</v>
      </c>
      <c r="T15" s="57">
        <v>0.11403000000000001</v>
      </c>
      <c r="U15" s="54">
        <v>0.10981</v>
      </c>
      <c r="V15" s="59">
        <f t="shared" si="23"/>
        <v>121.84828000000005</v>
      </c>
      <c r="W15" s="60">
        <v>0.11498</v>
      </c>
      <c r="X15" s="54">
        <v>0.10981</v>
      </c>
      <c r="Y15" s="58">
        <f t="shared" si="24"/>
        <v>0</v>
      </c>
      <c r="Z15" s="57">
        <v>0.11403000000000001</v>
      </c>
      <c r="AA15" s="54">
        <v>0.10981</v>
      </c>
      <c r="AB15" s="58">
        <f t="shared" si="25"/>
        <v>0</v>
      </c>
      <c r="AC15" s="61">
        <f t="shared" si="26"/>
        <v>8768.8492399999941</v>
      </c>
      <c r="AD15" s="62">
        <f t="shared" si="27"/>
        <v>1419.8128415300546</v>
      </c>
    </row>
    <row r="16" spans="1:30" s="51" customFormat="1" x14ac:dyDescent="0.25">
      <c r="A16" s="63">
        <f t="shared" si="19"/>
        <v>43256</v>
      </c>
      <c r="B16" s="64"/>
      <c r="C16" s="64"/>
      <c r="D16" s="64"/>
      <c r="E16" s="64"/>
      <c r="F16" s="64"/>
      <c r="G16" s="64"/>
      <c r="H16" s="64"/>
      <c r="I16" s="64"/>
      <c r="J16" s="65">
        <f t="shared" si="20"/>
        <v>0</v>
      </c>
      <c r="K16" s="65">
        <f t="shared" si="20"/>
        <v>0</v>
      </c>
      <c r="L16" s="66"/>
      <c r="M16" s="67"/>
      <c r="N16" s="67"/>
      <c r="O16" s="87"/>
      <c r="P16" s="68">
        <f t="shared" si="21"/>
        <v>43256</v>
      </c>
      <c r="Q16" s="69"/>
      <c r="R16" s="70"/>
      <c r="S16" s="71"/>
      <c r="T16" s="69"/>
      <c r="U16" s="70"/>
      <c r="V16" s="72"/>
      <c r="W16" s="73"/>
      <c r="X16" s="70"/>
      <c r="Y16" s="71"/>
      <c r="Z16" s="69"/>
      <c r="AA16" s="70"/>
      <c r="AB16" s="71"/>
      <c r="AC16" s="74"/>
      <c r="AD16" s="75"/>
    </row>
    <row r="17" spans="1:30" s="51" customFormat="1" x14ac:dyDescent="0.25">
      <c r="A17" s="63">
        <f t="shared" si="19"/>
        <v>43225</v>
      </c>
      <c r="B17" s="65"/>
      <c r="C17" s="65"/>
      <c r="D17" s="65"/>
      <c r="E17" s="65"/>
      <c r="F17" s="65"/>
      <c r="G17" s="65"/>
      <c r="H17" s="65"/>
      <c r="I17" s="65"/>
      <c r="J17" s="65">
        <f t="shared" si="20"/>
        <v>0</v>
      </c>
      <c r="K17" s="65">
        <f t="shared" si="20"/>
        <v>0</v>
      </c>
      <c r="L17" s="66"/>
      <c r="M17" s="67"/>
      <c r="N17" s="67"/>
      <c r="O17" s="87"/>
      <c r="P17" s="68">
        <f t="shared" si="21"/>
        <v>43225</v>
      </c>
      <c r="Q17" s="69"/>
      <c r="R17" s="70"/>
      <c r="S17" s="71"/>
      <c r="T17" s="69"/>
      <c r="U17" s="70"/>
      <c r="V17" s="72"/>
      <c r="W17" s="73"/>
      <c r="X17" s="70"/>
      <c r="Y17" s="71"/>
      <c r="Z17" s="69"/>
      <c r="AA17" s="70"/>
      <c r="AB17" s="71"/>
      <c r="AC17" s="74"/>
      <c r="AD17" s="75"/>
    </row>
    <row r="18" spans="1:30" s="51" customFormat="1" x14ac:dyDescent="0.25">
      <c r="A18" s="63">
        <f t="shared" si="19"/>
        <v>43194</v>
      </c>
      <c r="B18" s="65"/>
      <c r="C18" s="65"/>
      <c r="D18" s="65"/>
      <c r="E18" s="65"/>
      <c r="F18" s="65"/>
      <c r="G18" s="65"/>
      <c r="H18" s="65"/>
      <c r="I18" s="65"/>
      <c r="J18" s="65">
        <f t="shared" si="20"/>
        <v>0</v>
      </c>
      <c r="K18" s="65">
        <f t="shared" si="20"/>
        <v>0</v>
      </c>
      <c r="L18" s="66"/>
      <c r="M18" s="67"/>
      <c r="N18" s="67"/>
      <c r="O18" s="87"/>
      <c r="P18" s="68">
        <f t="shared" si="21"/>
        <v>43194</v>
      </c>
      <c r="Q18" s="69"/>
      <c r="R18" s="70"/>
      <c r="S18" s="71"/>
      <c r="T18" s="69"/>
      <c r="U18" s="70"/>
      <c r="V18" s="72"/>
      <c r="W18" s="73"/>
      <c r="X18" s="70"/>
      <c r="Y18" s="71"/>
      <c r="Z18" s="69"/>
      <c r="AA18" s="70"/>
      <c r="AB18" s="71"/>
      <c r="AC18" s="74"/>
      <c r="AD18" s="75"/>
    </row>
    <row r="19" spans="1:30" s="51" customFormat="1" x14ac:dyDescent="0.25">
      <c r="A19" s="63">
        <f t="shared" si="19"/>
        <v>43163</v>
      </c>
      <c r="B19" s="65"/>
      <c r="C19" s="65"/>
      <c r="D19" s="65"/>
      <c r="E19" s="65"/>
      <c r="F19" s="65"/>
      <c r="G19" s="65"/>
      <c r="H19" s="65"/>
      <c r="I19" s="65"/>
      <c r="J19" s="65">
        <f t="shared" si="20"/>
        <v>0</v>
      </c>
      <c r="K19" s="65">
        <f t="shared" si="20"/>
        <v>0</v>
      </c>
      <c r="L19" s="66"/>
      <c r="M19" s="67"/>
      <c r="N19" s="67"/>
      <c r="O19" s="87"/>
      <c r="P19" s="68">
        <f t="shared" si="21"/>
        <v>43163</v>
      </c>
      <c r="Q19" s="69"/>
      <c r="R19" s="70"/>
      <c r="S19" s="71"/>
      <c r="T19" s="69"/>
      <c r="U19" s="70"/>
      <c r="V19" s="72"/>
      <c r="W19" s="73"/>
      <c r="X19" s="70"/>
      <c r="Y19" s="71"/>
      <c r="Z19" s="69"/>
      <c r="AA19" s="70"/>
      <c r="AB19" s="71"/>
      <c r="AC19" s="74"/>
      <c r="AD19" s="75"/>
    </row>
    <row r="20" spans="1:30" s="51" customFormat="1" x14ac:dyDescent="0.25">
      <c r="A20" s="63">
        <f t="shared" si="19"/>
        <v>43132</v>
      </c>
      <c r="B20" s="65"/>
      <c r="C20" s="65"/>
      <c r="D20" s="65"/>
      <c r="E20" s="65"/>
      <c r="F20" s="65"/>
      <c r="G20" s="65"/>
      <c r="H20" s="65"/>
      <c r="I20" s="65"/>
      <c r="J20" s="65">
        <f t="shared" si="20"/>
        <v>0</v>
      </c>
      <c r="K20" s="65">
        <f t="shared" si="20"/>
        <v>0</v>
      </c>
      <c r="L20" s="66"/>
      <c r="M20" s="67"/>
      <c r="N20" s="67"/>
      <c r="O20" s="87"/>
      <c r="P20" s="68">
        <f t="shared" si="21"/>
        <v>43132</v>
      </c>
      <c r="Q20" s="69"/>
      <c r="R20" s="70"/>
      <c r="S20" s="71"/>
      <c r="T20" s="69"/>
      <c r="U20" s="70"/>
      <c r="V20" s="72"/>
      <c r="W20" s="73"/>
      <c r="X20" s="70"/>
      <c r="Y20" s="71"/>
      <c r="Z20" s="69"/>
      <c r="AA20" s="70"/>
      <c r="AB20" s="71"/>
      <c r="AC20" s="74"/>
      <c r="AD20" s="75"/>
    </row>
    <row r="21" spans="1:30" s="51" customFormat="1" x14ac:dyDescent="0.25">
      <c r="A21" s="63">
        <v>43101</v>
      </c>
      <c r="B21" s="64"/>
      <c r="C21" s="64"/>
      <c r="D21" s="64"/>
      <c r="E21" s="64"/>
      <c r="F21" s="64"/>
      <c r="G21" s="64"/>
      <c r="H21" s="64"/>
      <c r="I21" s="64"/>
      <c r="J21" s="65">
        <f t="shared" si="20"/>
        <v>0</v>
      </c>
      <c r="K21" s="65">
        <f t="shared" si="20"/>
        <v>0</v>
      </c>
      <c r="L21" s="66"/>
      <c r="M21" s="67"/>
      <c r="N21" s="67"/>
      <c r="O21" s="87"/>
      <c r="P21" s="68">
        <f t="shared" si="21"/>
        <v>43101</v>
      </c>
      <c r="Q21" s="69"/>
      <c r="R21" s="70"/>
      <c r="S21" s="71"/>
      <c r="T21" s="69"/>
      <c r="U21" s="70"/>
      <c r="V21" s="72"/>
      <c r="W21" s="73"/>
      <c r="X21" s="70"/>
      <c r="Y21" s="71"/>
      <c r="Z21" s="69"/>
      <c r="AA21" s="70"/>
      <c r="AB21" s="71"/>
      <c r="AC21" s="74"/>
      <c r="AD21" s="75"/>
    </row>
    <row r="22" spans="1:30" x14ac:dyDescent="0.25">
      <c r="C22" s="36"/>
      <c r="D22" s="36"/>
      <c r="Q22" s="76"/>
      <c r="S22" s="77"/>
      <c r="T22" s="77"/>
      <c r="U22" s="77"/>
      <c r="V22" s="77"/>
      <c r="W22" s="77"/>
      <c r="X22" s="77"/>
      <c r="Y22" s="77"/>
      <c r="Z22" s="77"/>
      <c r="AA22" s="77"/>
      <c r="AB22" s="78"/>
    </row>
    <row r="23" spans="1:30" x14ac:dyDescent="0.25">
      <c r="A23" s="79" t="s">
        <v>50</v>
      </c>
      <c r="C23" s="36"/>
      <c r="D23" s="36"/>
      <c r="Q23" s="76"/>
      <c r="S23" s="77"/>
      <c r="T23" s="77"/>
      <c r="U23" s="77"/>
      <c r="V23" s="77"/>
      <c r="W23" s="77"/>
      <c r="X23" s="77"/>
      <c r="Y23" s="77"/>
      <c r="Z23" s="77"/>
      <c r="AA23" s="77"/>
      <c r="AB23" s="78"/>
    </row>
    <row r="24" spans="1:30" x14ac:dyDescent="0.25">
      <c r="A24" s="80" t="s">
        <v>51</v>
      </c>
      <c r="B24" s="80"/>
      <c r="C24" s="80"/>
      <c r="D24" s="80"/>
      <c r="Q24" s="76"/>
      <c r="S24" s="77"/>
      <c r="T24" s="77"/>
      <c r="U24" s="77"/>
      <c r="V24" s="77"/>
      <c r="W24" s="77"/>
      <c r="X24" s="77"/>
      <c r="Y24" s="77"/>
      <c r="Z24" s="77"/>
      <c r="AA24" s="77"/>
      <c r="AB24" s="78"/>
    </row>
    <row r="25" spans="1:30" x14ac:dyDescent="0.25">
      <c r="C25" s="36"/>
      <c r="D25" s="36"/>
      <c r="Q25" s="76"/>
      <c r="S25" s="77"/>
      <c r="T25" s="77"/>
      <c r="U25" s="77"/>
      <c r="V25" s="77"/>
      <c r="W25" s="77"/>
      <c r="X25" s="77"/>
      <c r="Y25" s="77"/>
      <c r="Z25" s="77"/>
      <c r="AA25" s="77"/>
      <c r="AB25" s="78"/>
    </row>
    <row r="26" spans="1:30" x14ac:dyDescent="0.25">
      <c r="C26" s="36"/>
      <c r="D26" s="36"/>
      <c r="Q26" s="76"/>
      <c r="S26" s="77"/>
      <c r="T26" s="77"/>
      <c r="U26" s="77"/>
      <c r="V26" s="77"/>
      <c r="W26" s="77"/>
      <c r="X26" s="77"/>
      <c r="Y26" s="77"/>
      <c r="Z26" s="77"/>
      <c r="AA26" s="77"/>
      <c r="AB26" s="78"/>
    </row>
    <row r="27" spans="1:30" x14ac:dyDescent="0.25">
      <c r="C27" s="36"/>
      <c r="D27" s="36"/>
      <c r="Q27" s="76"/>
      <c r="S27" s="77"/>
      <c r="T27" s="77"/>
      <c r="U27" s="77"/>
      <c r="V27" s="77"/>
      <c r="W27" s="77"/>
      <c r="X27" s="77"/>
      <c r="Y27" s="77"/>
      <c r="Z27" s="77"/>
      <c r="AA27" s="77"/>
      <c r="AB27" s="78"/>
    </row>
    <row r="28" spans="1:30" x14ac:dyDescent="0.25">
      <c r="C28" s="36"/>
      <c r="D28" s="36"/>
      <c r="Q28" s="76"/>
      <c r="S28" s="77"/>
      <c r="T28" s="77"/>
      <c r="U28" s="77"/>
      <c r="V28" s="77"/>
      <c r="W28" s="77"/>
      <c r="X28" s="77"/>
      <c r="Y28" s="77"/>
      <c r="Z28" s="77"/>
      <c r="AA28" s="77"/>
      <c r="AB28" s="78"/>
    </row>
    <row r="29" spans="1:30" x14ac:dyDescent="0.25">
      <c r="A29" s="79" t="s">
        <v>52</v>
      </c>
    </row>
    <row r="30" spans="1:30" ht="30.75" customHeight="1" x14ac:dyDescent="0.25">
      <c r="A30" s="111" t="s">
        <v>53</v>
      </c>
      <c r="B30" s="112"/>
      <c r="C30" s="112"/>
      <c r="D30" s="112"/>
      <c r="E30" s="112"/>
      <c r="F30" s="112"/>
      <c r="G30" s="112"/>
      <c r="H30" s="112"/>
      <c r="I30" s="112"/>
    </row>
    <row r="32" spans="1:30" x14ac:dyDescent="0.25">
      <c r="A32" s="79" t="s">
        <v>54</v>
      </c>
      <c r="B32" s="79"/>
    </row>
    <row r="33" spans="1:12" x14ac:dyDescent="0.25">
      <c r="A33" s="115" t="s">
        <v>75</v>
      </c>
      <c r="B33" s="115"/>
      <c r="C33" s="115"/>
      <c r="D33" s="115"/>
      <c r="E33" s="115"/>
      <c r="F33" s="115"/>
      <c r="G33" s="115"/>
      <c r="H33" s="115"/>
      <c r="I33" s="115"/>
      <c r="J33" s="115"/>
      <c r="K33" s="115"/>
      <c r="L33" s="115"/>
    </row>
    <row r="35" spans="1:12" x14ac:dyDescent="0.25">
      <c r="A35" s="81" t="s">
        <v>55</v>
      </c>
    </row>
  </sheetData>
  <mergeCells count="13">
    <mergeCell ref="A33:L33"/>
    <mergeCell ref="Q5:S5"/>
    <mergeCell ref="T5:V5"/>
    <mergeCell ref="W5:Y5"/>
    <mergeCell ref="Z5:AB5"/>
    <mergeCell ref="AD5:AD6"/>
    <mergeCell ref="A30:I30"/>
    <mergeCell ref="A1:N1"/>
    <mergeCell ref="P1:AD1"/>
    <mergeCell ref="A2:N2"/>
    <mergeCell ref="P2:AD2"/>
    <mergeCell ref="A4:N4"/>
    <mergeCell ref="P4:AD4"/>
  </mergeCells>
  <hyperlinks>
    <hyperlink ref="A24:D24" r:id="rId1" display="Carlisle Community Choice Power Supply Program" xr:uid="{C8754C80-DED2-440D-B015-E9699098D47B}"/>
  </hyperlinks>
  <printOptions horizontalCentered="1" verticalCentered="1"/>
  <pageMargins left="0.25" right="0.25" top="0.25" bottom="0.25" header="0.05" footer="0.05"/>
  <pageSetup scale="70" fitToWidth="2" orientation="landscape" horizontalDpi="4294967293" verticalDpi="4294967293" r:id="rId2"/>
  <colBreaks count="1" manualBreakCount="1">
    <brk id="15" max="1048575"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3"/>
  <sheetViews>
    <sheetView topLeftCell="A10" workbookViewId="0">
      <selection activeCell="C29" sqref="C29"/>
    </sheetView>
  </sheetViews>
  <sheetFormatPr defaultRowHeight="15" x14ac:dyDescent="0.25"/>
  <cols>
    <col min="1" max="1" width="41.7109375" customWidth="1"/>
    <col min="2" max="2" width="27" bestFit="1" customWidth="1"/>
    <col min="3" max="3" width="37.140625" customWidth="1"/>
    <col min="4" max="4" width="23" bestFit="1" customWidth="1"/>
    <col min="5" max="5" width="24" bestFit="1" customWidth="1"/>
    <col min="6" max="7" width="16" bestFit="1" customWidth="1"/>
    <col min="8" max="8" width="12" bestFit="1" customWidth="1"/>
    <col min="9" max="9" width="11.7109375" bestFit="1" customWidth="1"/>
    <col min="10" max="10" width="14.5703125" bestFit="1" customWidth="1"/>
    <col min="11" max="11" width="8.140625" bestFit="1" customWidth="1"/>
    <col min="12" max="12" width="12.85546875" bestFit="1" customWidth="1"/>
    <col min="14" max="15" width="9.28515625" bestFit="1" customWidth="1"/>
    <col min="16" max="16" width="11.5703125" bestFit="1" customWidth="1"/>
    <col min="29" max="33" width="9.28515625" bestFit="1" customWidth="1"/>
    <col min="34" max="34" width="12.7109375" bestFit="1" customWidth="1"/>
    <col min="35" max="35" width="9.42578125" bestFit="1" customWidth="1"/>
    <col min="36" max="36" width="12.85546875" bestFit="1" customWidth="1"/>
    <col min="37" max="39" width="9.28515625" bestFit="1" customWidth="1"/>
    <col min="40" max="41" width="10.42578125" bestFit="1" customWidth="1"/>
    <col min="42" max="42" width="14.5703125" bestFit="1" customWidth="1"/>
    <col min="43" max="43" width="10.42578125" bestFit="1" customWidth="1"/>
    <col min="44" max="44" width="14.5703125" bestFit="1" customWidth="1"/>
  </cols>
  <sheetData>
    <row r="1" spans="1:12" s="82" customFormat="1" ht="15.75" x14ac:dyDescent="0.25">
      <c r="A1" s="1" t="s">
        <v>64</v>
      </c>
    </row>
    <row r="2" spans="1:12" ht="15.75" x14ac:dyDescent="0.25">
      <c r="A2" s="6" t="s">
        <v>27</v>
      </c>
      <c r="B2" s="7" t="s">
        <v>63</v>
      </c>
      <c r="C2" s="7" t="s">
        <v>62</v>
      </c>
      <c r="D2" t="s">
        <v>6</v>
      </c>
      <c r="F2" s="28"/>
      <c r="G2" s="28"/>
    </row>
    <row r="3" spans="1:12" ht="15.75" x14ac:dyDescent="0.25">
      <c r="A3" s="24" t="str">
        <f>A11</f>
        <v>Q3'18</v>
      </c>
      <c r="B3" s="8">
        <f>B11+C11</f>
        <v>22337.100059999986</v>
      </c>
      <c r="C3" s="89">
        <v>139180.72805999999</v>
      </c>
      <c r="D3">
        <v>1</v>
      </c>
      <c r="F3" s="12"/>
      <c r="G3" s="12"/>
      <c r="H3" s="27"/>
      <c r="I3" s="27"/>
      <c r="J3" s="27"/>
      <c r="K3" s="28"/>
      <c r="L3" s="28"/>
    </row>
    <row r="4" spans="1:12" ht="15.75" x14ac:dyDescent="0.25">
      <c r="A4" s="24" t="str">
        <f t="shared" ref="A4:A6" si="0">A12</f>
        <v>Q4'18</v>
      </c>
      <c r="B4" s="8">
        <f>B12+C12</f>
        <v>18564.812539999988</v>
      </c>
      <c r="C4" s="89">
        <v>114896.82854000002</v>
      </c>
      <c r="D4">
        <v>2</v>
      </c>
      <c r="F4" s="12"/>
      <c r="G4" s="12"/>
      <c r="H4" s="31"/>
      <c r="I4" s="12"/>
      <c r="J4" s="12"/>
      <c r="K4" s="12"/>
      <c r="L4" s="12"/>
    </row>
    <row r="5" spans="1:12" ht="15.75" x14ac:dyDescent="0.25">
      <c r="A5" s="24" t="str">
        <f t="shared" si="0"/>
        <v>Q1'19</v>
      </c>
      <c r="B5" s="8">
        <f>B13+C13</f>
        <v>120920.91651999998</v>
      </c>
      <c r="C5" s="89">
        <v>221764.14251999994</v>
      </c>
      <c r="D5">
        <v>3</v>
      </c>
      <c r="F5" s="12"/>
      <c r="G5" s="12"/>
      <c r="H5" s="31"/>
      <c r="I5" s="12"/>
      <c r="J5" s="12"/>
      <c r="K5" s="12"/>
      <c r="L5" s="12"/>
    </row>
    <row r="6" spans="1:12" ht="15.75" x14ac:dyDescent="0.25">
      <c r="A6" s="24" t="str">
        <f t="shared" si="0"/>
        <v>Q2'19</v>
      </c>
      <c r="B6" s="8">
        <f>B14+C14</f>
        <v>0</v>
      </c>
      <c r="C6" s="8"/>
      <c r="D6">
        <v>4</v>
      </c>
      <c r="F6" s="12"/>
      <c r="G6" s="12"/>
      <c r="H6" s="31"/>
      <c r="I6" s="12"/>
      <c r="J6" s="12"/>
      <c r="K6" s="12"/>
      <c r="L6" s="12"/>
    </row>
    <row r="7" spans="1:12" ht="15.75" x14ac:dyDescent="0.25">
      <c r="A7" s="24"/>
      <c r="B7" s="8"/>
      <c r="E7" s="12"/>
      <c r="F7" s="12"/>
      <c r="G7" s="12"/>
      <c r="H7" s="12"/>
      <c r="I7" s="12"/>
      <c r="J7" s="12"/>
      <c r="K7" s="12"/>
    </row>
    <row r="8" spans="1:12" x14ac:dyDescent="0.25">
      <c r="E8" s="12"/>
      <c r="F8" s="12"/>
      <c r="G8" s="12"/>
      <c r="H8" s="12"/>
      <c r="I8" s="12"/>
      <c r="J8" s="12"/>
      <c r="K8" s="12"/>
    </row>
    <row r="9" spans="1:12" s="2" customFormat="1" ht="15.75" x14ac:dyDescent="0.25">
      <c r="A9" s="1" t="s">
        <v>30</v>
      </c>
      <c r="E9" s="12"/>
      <c r="F9" s="12"/>
      <c r="G9" s="12"/>
      <c r="H9" s="12"/>
      <c r="I9" s="12"/>
      <c r="J9" s="12"/>
      <c r="K9" s="12"/>
    </row>
    <row r="10" spans="1:12" s="2" customFormat="1" ht="27.75" customHeight="1" x14ac:dyDescent="0.25">
      <c r="A10" s="6" t="s">
        <v>27</v>
      </c>
      <c r="B10" s="9" t="s">
        <v>59</v>
      </c>
      <c r="C10" s="9" t="s">
        <v>60</v>
      </c>
      <c r="D10" t="s">
        <v>6</v>
      </c>
      <c r="E10" s="31"/>
      <c r="F10" s="12"/>
      <c r="G10" s="12"/>
      <c r="H10" s="12"/>
      <c r="I10" s="12"/>
    </row>
    <row r="11" spans="1:12" s="2" customFormat="1" ht="15.75" x14ac:dyDescent="0.25">
      <c r="A11" s="24" t="s">
        <v>68</v>
      </c>
      <c r="B11" s="36">
        <v>21982.822619999984</v>
      </c>
      <c r="C11" s="36">
        <v>354.27744000000013</v>
      </c>
      <c r="D11">
        <v>1</v>
      </c>
      <c r="F11" s="12"/>
      <c r="G11" s="12"/>
    </row>
    <row r="12" spans="1:12" s="2" customFormat="1" ht="15.75" x14ac:dyDescent="0.25">
      <c r="A12" s="24" t="s">
        <v>69</v>
      </c>
      <c r="B12" s="36">
        <v>18174.175579999988</v>
      </c>
      <c r="C12" s="36">
        <v>390.63696000000016</v>
      </c>
      <c r="D12">
        <v>2</v>
      </c>
      <c r="F12" s="12"/>
      <c r="G12" s="12"/>
    </row>
    <row r="13" spans="1:12" s="2" customFormat="1" ht="15.75" x14ac:dyDescent="0.25">
      <c r="A13" s="24" t="s">
        <v>70</v>
      </c>
      <c r="B13" s="36">
        <v>116618.70851999999</v>
      </c>
      <c r="C13" s="36">
        <v>4302.2079999999978</v>
      </c>
      <c r="D13">
        <v>3</v>
      </c>
      <c r="F13" s="12"/>
      <c r="G13" s="12"/>
    </row>
    <row r="14" spans="1:12" s="2" customFormat="1" ht="15.75" x14ac:dyDescent="0.25">
      <c r="A14" s="24" t="s">
        <v>71</v>
      </c>
      <c r="B14" s="10"/>
      <c r="C14" s="10"/>
      <c r="D14">
        <v>4</v>
      </c>
      <c r="E14"/>
      <c r="F14" s="12"/>
      <c r="G14" s="12"/>
    </row>
    <row r="15" spans="1:12" s="2" customFormat="1" ht="15.75" x14ac:dyDescent="0.25">
      <c r="A15" s="24"/>
      <c r="B15" s="8"/>
      <c r="C15" s="8"/>
      <c r="D15" s="8"/>
      <c r="E15"/>
      <c r="F15" s="12"/>
      <c r="G15" s="12"/>
    </row>
    <row r="16" spans="1:12" s="2" customFormat="1" ht="15.75" x14ac:dyDescent="0.25">
      <c r="A16" s="24"/>
      <c r="B16" s="8"/>
      <c r="C16" s="8"/>
      <c r="D16" s="8"/>
      <c r="E16" s="8"/>
      <c r="F16" s="12"/>
      <c r="G16" s="12"/>
    </row>
    <row r="17" spans="1:28" x14ac:dyDescent="0.25">
      <c r="F17" s="12"/>
      <c r="G17" s="12"/>
    </row>
    <row r="18" spans="1:28" s="2" customFormat="1" ht="15.75" x14ac:dyDescent="0.25">
      <c r="A18" s="1" t="s">
        <v>9</v>
      </c>
      <c r="B18" s="1"/>
      <c r="C18" s="1"/>
      <c r="D18" s="1"/>
      <c r="E18" s="1"/>
      <c r="F18" s="12"/>
      <c r="G18" s="12"/>
      <c r="H18" s="26"/>
      <c r="I18" s="26"/>
      <c r="J18" s="26"/>
      <c r="K18" s="26"/>
      <c r="L18" s="26"/>
    </row>
    <row r="19" spans="1:28" s="2" customFormat="1" ht="15.75" x14ac:dyDescent="0.25">
      <c r="A19" s="1"/>
      <c r="B19" s="1"/>
      <c r="C19" s="1"/>
      <c r="D19" s="1"/>
      <c r="E19" s="1"/>
      <c r="F19" s="26"/>
      <c r="G19" s="26"/>
      <c r="H19" s="26"/>
      <c r="I19" s="26"/>
      <c r="J19" s="26"/>
      <c r="K19" s="26"/>
      <c r="L19" s="26"/>
    </row>
    <row r="20" spans="1:28" s="2" customFormat="1" ht="28.5" customHeight="1" x14ac:dyDescent="0.25">
      <c r="A20" s="3"/>
      <c r="B20" s="4" t="s">
        <v>1</v>
      </c>
      <c r="C20" s="25"/>
      <c r="D20" s="25"/>
      <c r="E20" s="25"/>
      <c r="F20" s="26"/>
      <c r="G20" s="26"/>
      <c r="H20" s="26"/>
      <c r="I20" s="26"/>
      <c r="J20" s="26"/>
      <c r="K20" s="26"/>
      <c r="L20" s="26"/>
    </row>
    <row r="21" spans="1:28" s="2" customFormat="1" ht="15.75" x14ac:dyDescent="0.25">
      <c r="A21" s="5" t="s">
        <v>2</v>
      </c>
      <c r="B21" s="33">
        <v>1414</v>
      </c>
      <c r="C21" s="32"/>
      <c r="D21" s="32"/>
      <c r="E21" s="32"/>
      <c r="F21" s="26"/>
      <c r="G21" s="26"/>
      <c r="H21" s="26"/>
      <c r="I21" s="26"/>
      <c r="J21" s="26"/>
      <c r="K21" s="26"/>
      <c r="L21" s="26"/>
    </row>
    <row r="22" spans="1:28" s="2" customFormat="1" ht="15.75" x14ac:dyDescent="0.25">
      <c r="A22" s="5" t="s">
        <v>29</v>
      </c>
      <c r="B22" s="33">
        <v>21</v>
      </c>
      <c r="C22" s="34"/>
      <c r="D22" s="35"/>
      <c r="E22" s="35"/>
      <c r="F22" s="26"/>
      <c r="G22" s="26"/>
      <c r="H22" s="26"/>
      <c r="I22" s="26"/>
      <c r="J22" s="26"/>
      <c r="K22" s="26"/>
      <c r="L22" s="26"/>
    </row>
    <row r="23" spans="1:28" s="2" customFormat="1" ht="15.75" x14ac:dyDescent="0.25">
      <c r="A23" s="5" t="s">
        <v>3</v>
      </c>
      <c r="B23" s="33">
        <v>69</v>
      </c>
      <c r="C23" s="34"/>
      <c r="D23" s="35"/>
      <c r="E23" s="35"/>
      <c r="F23" s="26"/>
      <c r="G23" s="26"/>
      <c r="H23" s="26"/>
      <c r="I23" s="26"/>
      <c r="J23" s="26"/>
      <c r="K23" s="26"/>
      <c r="L23" s="26"/>
    </row>
    <row r="24" spans="1:28" ht="15.75" x14ac:dyDescent="0.25">
      <c r="A24" s="17" t="s">
        <v>57</v>
      </c>
      <c r="B24" s="20">
        <f>SUM(B21:B23)</f>
        <v>1504</v>
      </c>
      <c r="F24" s="26"/>
      <c r="G24" s="26"/>
      <c r="H24" s="26"/>
      <c r="I24" s="26"/>
      <c r="J24" s="26"/>
      <c r="K24" s="26"/>
      <c r="L24" s="26"/>
      <c r="M24" s="2"/>
      <c r="N24" s="2"/>
      <c r="O24" s="2"/>
      <c r="P24" s="2"/>
      <c r="Q24" s="2"/>
      <c r="R24" s="2"/>
      <c r="S24" s="2"/>
      <c r="T24" s="2"/>
      <c r="U24" s="2"/>
      <c r="V24" s="2"/>
      <c r="W24" s="2"/>
      <c r="X24" s="2"/>
    </row>
    <row r="25" spans="1:28" ht="15.75" x14ac:dyDescent="0.25">
      <c r="D25" s="2" t="str">
        <f>'Chart Data'!A24 &amp; " " &amp; TEXT('Chart Data'!B24, "#,#0")</f>
        <v>AVERAGE METERS/MONTH BY RATE CLASS: 1,504</v>
      </c>
      <c r="F25" s="26"/>
      <c r="G25" s="26"/>
      <c r="H25" s="26"/>
      <c r="I25" s="26"/>
      <c r="J25" s="26"/>
      <c r="K25" s="26"/>
      <c r="L25" s="26"/>
      <c r="M25" s="2"/>
      <c r="N25" s="2"/>
      <c r="O25" s="2"/>
      <c r="P25" s="2"/>
      <c r="Q25" s="2"/>
      <c r="R25" s="2"/>
      <c r="S25" s="2"/>
      <c r="T25" s="2"/>
      <c r="U25" s="2"/>
      <c r="V25" s="2"/>
      <c r="W25" s="2"/>
      <c r="X25" s="2"/>
    </row>
    <row r="26" spans="1:28" s="2" customFormat="1" ht="15.75" x14ac:dyDescent="0.25">
      <c r="A26" s="1" t="s">
        <v>10</v>
      </c>
      <c r="B26" s="1"/>
      <c r="C26" s="1"/>
      <c r="D26" s="1"/>
      <c r="E26" s="19"/>
      <c r="F26" s="12"/>
      <c r="G26" s="12"/>
      <c r="H26" s="12"/>
      <c r="I26" s="12"/>
    </row>
    <row r="27" spans="1:28" s="2" customFormat="1" ht="15.75" x14ac:dyDescent="0.25">
      <c r="A27" s="1"/>
      <c r="B27" s="1"/>
      <c r="C27" s="1"/>
      <c r="F27" s="12"/>
      <c r="G27" s="12"/>
      <c r="H27" s="12"/>
      <c r="I27" s="12"/>
    </row>
    <row r="28" spans="1:28" s="2" customFormat="1" ht="28.5" customHeight="1" x14ac:dyDescent="0.25">
      <c r="A28" s="3" t="s">
        <v>7</v>
      </c>
      <c r="B28" s="4" t="s">
        <v>11</v>
      </c>
      <c r="C28" s="25">
        <v>43525</v>
      </c>
      <c r="D28" s="25">
        <v>43497</v>
      </c>
      <c r="E28" s="25">
        <v>43466</v>
      </c>
      <c r="F28" s="12"/>
      <c r="G28" s="12"/>
      <c r="H28" s="12"/>
      <c r="I28" s="12"/>
    </row>
    <row r="29" spans="1:28" s="2" customFormat="1" ht="15.75" x14ac:dyDescent="0.25">
      <c r="A29" s="5" t="s">
        <v>2</v>
      </c>
      <c r="B29" s="13">
        <f>AVERAGE(C29:E29)</f>
        <v>1462861</v>
      </c>
      <c r="C29" s="88">
        <v>1192992</v>
      </c>
      <c r="D29" s="88">
        <v>1575048</v>
      </c>
      <c r="E29" s="88">
        <v>1620543</v>
      </c>
      <c r="F29" s="12"/>
      <c r="G29" s="12"/>
      <c r="H29" s="12"/>
      <c r="I29" s="12"/>
    </row>
    <row r="30" spans="1:28" s="2" customFormat="1" ht="15.75" x14ac:dyDescent="0.25">
      <c r="A30" s="5" t="s">
        <v>29</v>
      </c>
      <c r="B30" s="13">
        <f>AVERAGE(C30:E30)</f>
        <v>27173</v>
      </c>
      <c r="C30" s="88">
        <v>22192</v>
      </c>
      <c r="D30" s="88">
        <v>28714</v>
      </c>
      <c r="E30" s="88">
        <v>30613</v>
      </c>
      <c r="F30" s="12"/>
      <c r="G30" s="12"/>
      <c r="H30" s="12"/>
      <c r="I30" s="12"/>
    </row>
    <row r="31" spans="1:28" s="2" customFormat="1" ht="15.75" x14ac:dyDescent="0.25">
      <c r="A31" s="5" t="s">
        <v>3</v>
      </c>
      <c r="B31" s="13">
        <f>AVERAGE(C31:E31)</f>
        <v>65066.666666666664</v>
      </c>
      <c r="C31" s="36">
        <v>58943</v>
      </c>
      <c r="D31" s="36">
        <v>70143</v>
      </c>
      <c r="E31" s="36">
        <v>66114</v>
      </c>
      <c r="F31" s="12"/>
      <c r="G31" s="12"/>
      <c r="H31" s="12"/>
      <c r="I31" s="12"/>
      <c r="J31"/>
      <c r="K31"/>
      <c r="L31"/>
      <c r="M31"/>
      <c r="N31"/>
      <c r="O31"/>
      <c r="P31"/>
      <c r="Q31"/>
      <c r="R31"/>
      <c r="S31"/>
      <c r="T31"/>
      <c r="U31"/>
      <c r="V31"/>
      <c r="W31"/>
      <c r="X31"/>
      <c r="Y31"/>
      <c r="Z31"/>
      <c r="AA31"/>
      <c r="AB31"/>
    </row>
    <row r="32" spans="1:28" ht="15.75" x14ac:dyDescent="0.25">
      <c r="A32" s="17" t="s">
        <v>58</v>
      </c>
      <c r="B32" s="18">
        <f>SUM(B29:B31)</f>
        <v>1555100.6666666667</v>
      </c>
      <c r="D32" s="2" t="str">
        <f>'Chart Data'!A32&amp; " " &amp; TEXT('Chart Data'!B32, "#,#0")</f>
        <v>AVERAGE USAGE/MONTH BY RATE CLASS: 1,555,101</v>
      </c>
      <c r="F32" s="12"/>
      <c r="G32" s="12"/>
      <c r="H32" s="12"/>
      <c r="I32" s="12"/>
    </row>
    <row r="33" spans="6:9" x14ac:dyDescent="0.25">
      <c r="F33" s="12"/>
      <c r="G33" s="12"/>
      <c r="H33" s="12"/>
      <c r="I33" s="12"/>
    </row>
  </sheetData>
  <autoFilter ref="B10:E10" xr:uid="{7CC232AB-678D-48F0-8FCE-87F72B40E989}"/>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Karin G</cp:lastModifiedBy>
  <cp:lastPrinted>2019-03-07T16:43:43Z</cp:lastPrinted>
  <dcterms:created xsi:type="dcterms:W3CDTF">2017-12-07T16:13:29Z</dcterms:created>
  <dcterms:modified xsi:type="dcterms:W3CDTF">2019-07-09T16:58:15Z</dcterms:modified>
</cp:coreProperties>
</file>