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defaultThemeVersion="166925"/>
  <mc:AlternateContent xmlns:mc="http://schemas.openxmlformats.org/markup-compatibility/2006">
    <mc:Choice Requires="x15">
      <x15ac:absPath xmlns:x15ac="http://schemas.microsoft.com/office/spreadsheetml/2010/11/ac" url="C:\Users\Malissa Labarre\Dropbox\CPG\MUNICIPAL AGGREGATION\_Massachusetts\_MA Quarterly Reporting\2019'Q3\"/>
    </mc:Choice>
  </mc:AlternateContent>
  <xr:revisionPtr revIDLastSave="0" documentId="13_ncr:1_{D1C51B68-E7F2-4CCB-B1B0-ACA635E07FF3}" xr6:coauthVersionLast="45" xr6:coauthVersionMax="45" xr10:uidLastSave="{00000000-0000-0000-0000-000000000000}"/>
  <bookViews>
    <workbookView xWindow="28680" yWindow="-120" windowWidth="29040" windowHeight="15840" xr2:uid="{86C63D3D-3FB6-4084-B439-9FE72C4017A9}"/>
  </bookViews>
  <sheets>
    <sheet name="Carlisle Aggregation Report" sheetId="2" r:id="rId1"/>
    <sheet name="Sheet1" sheetId="3" state="hidden" r:id="rId2"/>
    <sheet name="Carlisle Detail" sheetId="12" r:id="rId3"/>
    <sheet name="Chart Data" sheetId="6" state="hidden" r:id="rId4"/>
  </sheets>
  <definedNames>
    <definedName name="_xlnm._FilterDatabase" localSheetId="3" hidden="1">'Chart Data'!$B$11:$D$11</definedName>
    <definedName name="_xlnm.Print_Area" localSheetId="0">'Carlisle Aggregation Report'!$A$1:$D$69</definedName>
    <definedName name="_xlnm.Print_Area" localSheetId="2">'Carlisle Detail'!$A$1:$AD$53</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3" i="12" l="1"/>
  <c r="K33" i="12"/>
  <c r="L33" i="12"/>
  <c r="H34" i="12"/>
  <c r="K34" i="12"/>
  <c r="L34" i="12"/>
  <c r="H35" i="12"/>
  <c r="K35" i="12"/>
  <c r="L35" i="12"/>
  <c r="A36" i="12"/>
  <c r="H36" i="12" s="1"/>
  <c r="L36" i="12"/>
  <c r="K36" i="12"/>
  <c r="V7" i="12"/>
  <c r="Y7" i="12"/>
  <c r="AB7" i="12"/>
  <c r="AD7" i="12"/>
  <c r="V8" i="12"/>
  <c r="Y8" i="12"/>
  <c r="AB8" i="12"/>
  <c r="AD8" i="12"/>
  <c r="V9" i="12"/>
  <c r="Y9" i="12"/>
  <c r="AB9" i="12"/>
  <c r="AD9" i="12"/>
  <c r="S7" i="12"/>
  <c r="S8" i="12"/>
  <c r="S9" i="12"/>
  <c r="J7" i="12"/>
  <c r="K7" i="12"/>
  <c r="J8" i="12"/>
  <c r="K8" i="12"/>
  <c r="J9" i="12"/>
  <c r="K9" i="12"/>
  <c r="J10" i="12"/>
  <c r="K10" i="12"/>
  <c r="AD10" i="12"/>
  <c r="AB10" i="12"/>
  <c r="Y10" i="12"/>
  <c r="V10" i="12"/>
  <c r="S10" i="12"/>
  <c r="B16" i="6"/>
  <c r="B7" i="6" s="1"/>
  <c r="B15" i="6"/>
  <c r="B6" i="6" s="1"/>
  <c r="B4" i="6"/>
  <c r="B5" i="6"/>
  <c r="A4" i="6"/>
  <c r="A5" i="6"/>
  <c r="A6" i="6"/>
  <c r="A7" i="6"/>
  <c r="AC7" i="12" l="1"/>
  <c r="A35" i="12"/>
  <c r="A34" i="12" s="1"/>
  <c r="A33" i="12" s="1"/>
  <c r="AC8" i="12"/>
  <c r="AC9" i="12"/>
  <c r="AC10" i="12"/>
  <c r="P2" i="12" l="1"/>
  <c r="B14" i="6" l="1"/>
  <c r="B13" i="6"/>
  <c r="B12" i="6"/>
  <c r="H53" i="12"/>
  <c r="A52" i="12"/>
  <c r="A51" i="12" s="1"/>
  <c r="L47" i="12"/>
  <c r="K47" i="12"/>
  <c r="L46" i="12"/>
  <c r="K46" i="12"/>
  <c r="L45" i="12"/>
  <c r="K45" i="12"/>
  <c r="L44" i="12"/>
  <c r="K44" i="12"/>
  <c r="L43" i="12"/>
  <c r="K43" i="12"/>
  <c r="L42" i="12"/>
  <c r="K42" i="12"/>
  <c r="L41" i="12"/>
  <c r="K41" i="12"/>
  <c r="L40" i="12"/>
  <c r="K40" i="12"/>
  <c r="L39" i="12"/>
  <c r="K39" i="12"/>
  <c r="L38" i="12"/>
  <c r="K38" i="12"/>
  <c r="L37" i="12"/>
  <c r="K37" i="12"/>
  <c r="A50" i="12" l="1"/>
  <c r="H51" i="12"/>
  <c r="H52" i="12"/>
  <c r="A49" i="12" l="1"/>
  <c r="H50" i="12"/>
  <c r="A48" i="12" l="1"/>
  <c r="H49" i="12"/>
  <c r="A47" i="12" l="1"/>
  <c r="H48" i="12"/>
  <c r="H47" i="12" l="1"/>
  <c r="A46" i="12"/>
  <c r="H46" i="12" l="1"/>
  <c r="A45" i="12"/>
  <c r="H45" i="12" l="1"/>
  <c r="A44" i="12"/>
  <c r="H44" i="12" l="1"/>
  <c r="A43" i="12"/>
  <c r="H43" i="12" l="1"/>
  <c r="A42" i="12"/>
  <c r="H42" i="12" l="1"/>
  <c r="A41" i="12"/>
  <c r="H41" i="12" l="1"/>
  <c r="A40" i="12"/>
  <c r="H40" i="12" l="1"/>
  <c r="A39" i="12"/>
  <c r="H39" i="12" l="1"/>
  <c r="A38" i="12"/>
  <c r="H38" i="12" l="1"/>
  <c r="A37" i="12"/>
  <c r="H37" i="12" l="1"/>
  <c r="AB11" i="12" l="1"/>
  <c r="AB12" i="12"/>
  <c r="AB13" i="12"/>
  <c r="Y11" i="12"/>
  <c r="Y12" i="12"/>
  <c r="V11" i="12"/>
  <c r="V12" i="12"/>
  <c r="S11" i="12"/>
  <c r="S12" i="12"/>
  <c r="AC11" i="12" l="1"/>
  <c r="AD11" i="12"/>
  <c r="AC12" i="12"/>
  <c r="AD12" i="12"/>
  <c r="K12" i="12"/>
  <c r="J12" i="12"/>
  <c r="K11" i="12"/>
  <c r="J11" i="12"/>
  <c r="AD13" i="12"/>
  <c r="Y13" i="12"/>
  <c r="V13" i="12"/>
  <c r="S13" i="12"/>
  <c r="K13" i="12"/>
  <c r="J13" i="12"/>
  <c r="AC13" i="12" l="1"/>
  <c r="AD15" i="12"/>
  <c r="AB15" i="12"/>
  <c r="Y15" i="12"/>
  <c r="V15" i="12"/>
  <c r="S15" i="12"/>
  <c r="K15" i="12"/>
  <c r="J15" i="12"/>
  <c r="AD14" i="12"/>
  <c r="AB14" i="12"/>
  <c r="Y14" i="12"/>
  <c r="V14" i="12"/>
  <c r="S14" i="12"/>
  <c r="K14" i="12"/>
  <c r="J14" i="12"/>
  <c r="AC15" i="12" l="1"/>
  <c r="AC14" i="12"/>
  <c r="P27" i="12"/>
  <c r="K27" i="12"/>
  <c r="J27" i="12"/>
  <c r="K26" i="12"/>
  <c r="J26" i="12"/>
  <c r="A26" i="12"/>
  <c r="P26" i="12" s="1"/>
  <c r="K25" i="12"/>
  <c r="J25" i="12"/>
  <c r="K24" i="12"/>
  <c r="J24" i="12"/>
  <c r="K23" i="12"/>
  <c r="J23" i="12"/>
  <c r="K22" i="12"/>
  <c r="J22" i="12"/>
  <c r="AD21" i="12"/>
  <c r="AB21" i="12"/>
  <c r="Y21" i="12"/>
  <c r="V21" i="12"/>
  <c r="S21" i="12"/>
  <c r="K21" i="12"/>
  <c r="J21" i="12"/>
  <c r="AD20" i="12"/>
  <c r="AB20" i="12"/>
  <c r="Y20" i="12"/>
  <c r="V20" i="12"/>
  <c r="S20" i="12"/>
  <c r="K20" i="12"/>
  <c r="J20" i="12"/>
  <c r="AD19" i="12"/>
  <c r="AB19" i="12"/>
  <c r="Y19" i="12"/>
  <c r="V19" i="12"/>
  <c r="S19" i="12"/>
  <c r="K19" i="12"/>
  <c r="J19" i="12"/>
  <c r="AD18" i="12"/>
  <c r="AB18" i="12"/>
  <c r="Y18" i="12"/>
  <c r="V18" i="12"/>
  <c r="S18" i="12"/>
  <c r="K18" i="12"/>
  <c r="J18" i="12"/>
  <c r="AD17" i="12"/>
  <c r="AB17" i="12"/>
  <c r="Y17" i="12"/>
  <c r="V17" i="12"/>
  <c r="S17" i="12"/>
  <c r="K17" i="12"/>
  <c r="J17" i="12"/>
  <c r="AD16" i="12"/>
  <c r="AB16" i="12"/>
  <c r="Y16" i="12"/>
  <c r="V16" i="12"/>
  <c r="S16" i="12"/>
  <c r="K16" i="12"/>
  <c r="J16" i="12"/>
  <c r="P4" i="12"/>
  <c r="AC19" i="12" l="1"/>
  <c r="AC17" i="12"/>
  <c r="AC18" i="12"/>
  <c r="A25" i="12"/>
  <c r="AC16" i="12"/>
  <c r="AC20" i="12"/>
  <c r="AC21" i="12"/>
  <c r="A24" i="12" l="1"/>
  <c r="P25" i="12"/>
  <c r="P24" i="12" l="1"/>
  <c r="A23" i="12"/>
  <c r="A22" i="12" l="1"/>
  <c r="P23" i="12"/>
  <c r="P22" i="12" l="1"/>
  <c r="A21" i="12"/>
  <c r="P21" i="12" l="1"/>
  <c r="A20" i="12"/>
  <c r="B3" i="6"/>
  <c r="A3" i="6"/>
  <c r="P20" i="12" l="1"/>
  <c r="A19" i="12"/>
  <c r="B33" i="6"/>
  <c r="D33" i="6" s="1"/>
  <c r="B25" i="6"/>
  <c r="D26" i="6" s="1"/>
  <c r="P19" i="12" l="1"/>
  <c r="A18" i="12"/>
  <c r="P18" i="12" l="1"/>
  <c r="A17" i="12"/>
  <c r="A16" i="12" l="1"/>
  <c r="P17" i="12"/>
  <c r="P16" i="12" l="1"/>
  <c r="A15" i="12"/>
  <c r="A14" i="12" l="1"/>
  <c r="P15" i="12"/>
  <c r="A13" i="12" l="1"/>
  <c r="P14" i="12"/>
  <c r="P13" i="12" l="1"/>
  <c r="A12" i="12"/>
  <c r="A11" i="12" l="1"/>
  <c r="A10" i="12" s="1"/>
  <c r="P12" i="12"/>
  <c r="P10" i="12" l="1"/>
  <c r="A9" i="12"/>
  <c r="P11" i="12"/>
  <c r="A8" i="12" l="1"/>
  <c r="P9" i="12"/>
  <c r="A7" i="12" l="1"/>
  <c r="P7" i="12" s="1"/>
  <c r="P8" i="12"/>
</calcChain>
</file>

<file path=xl/sharedStrings.xml><?xml version="1.0" encoding="utf-8"?>
<sst xmlns="http://schemas.openxmlformats.org/spreadsheetml/2006/main" count="198" uniqueCount="79">
  <si>
    <t>Competitive Supplier</t>
  </si>
  <si>
    <t>Meters</t>
  </si>
  <si>
    <t>Residential</t>
  </si>
  <si>
    <t>Commercial</t>
  </si>
  <si>
    <t>Renewable Content</t>
  </si>
  <si>
    <t>PROGRAM RATES</t>
  </si>
  <si>
    <t>Sort</t>
  </si>
  <si>
    <t>Total</t>
  </si>
  <si>
    <t xml:space="preserve"> </t>
  </si>
  <si>
    <t>Participating Consumers - Meters</t>
  </si>
  <si>
    <t>Participating Consumers - Usage</t>
  </si>
  <si>
    <t>Usage</t>
  </si>
  <si>
    <t>Term </t>
  </si>
  <si>
    <t>All Rate Classes</t>
  </si>
  <si>
    <t>COMPARISON TO EVERSOURCE RATES</t>
  </si>
  <si>
    <t xml:space="preserve">TOWN OF CARLISLE COMMUNITY CHOICE POWER SUPPLY PROGRAM </t>
  </si>
  <si>
    <t>Public Power</t>
  </si>
  <si>
    <t>$0.10981 / kWh</t>
  </si>
  <si>
    <t>100% Renewable: 77% offset by National Wind RECs</t>
  </si>
  <si>
    <t>AVERAGE RESIDENTIAL USAGE/METER</t>
  </si>
  <si>
    <t>Streetlight Usage</t>
  </si>
  <si>
    <t>Total Meters</t>
  </si>
  <si>
    <t>Total Usage</t>
  </si>
  <si>
    <t>7/1/18-12/31/20</t>
  </si>
  <si>
    <t>$0.10879 / kWh</t>
  </si>
  <si>
    <t>Meets MA Requirements</t>
  </si>
  <si>
    <t>July 2018 – January 2021</t>
  </si>
  <si>
    <t>Month</t>
  </si>
  <si>
    <t>Optional Basic Product</t>
  </si>
  <si>
    <t>Optional Product</t>
  </si>
  <si>
    <t>Aggregation Savings by Rate Class</t>
  </si>
  <si>
    <t>RESIDENTIAL</t>
  </si>
  <si>
    <t>STREETLIGHTS</t>
  </si>
  <si>
    <t>Renewable Supply Options</t>
  </si>
  <si>
    <t>SMALL C&amp;I</t>
  </si>
  <si>
    <t>MED-LRG C&amp;I</t>
  </si>
  <si>
    <t>TOTAL</t>
  </si>
  <si>
    <t>Date</t>
  </si>
  <si>
    <t>Residential Meters</t>
  </si>
  <si>
    <t>Residential Usage</t>
  </si>
  <si>
    <t>Small C&amp;I Meters</t>
  </si>
  <si>
    <t>Small C&amp;I Usage</t>
  </si>
  <si>
    <t>Med-Lrg C&amp;I Meters</t>
  </si>
  <si>
    <t>Med-Lrg C&amp;I Usage</t>
  </si>
  <si>
    <t>Streetlight Meters</t>
  </si>
  <si>
    <t>Term</t>
  </si>
  <si>
    <t>Basic Svc Rate</t>
  </si>
  <si>
    <t>Agg Rate</t>
  </si>
  <si>
    <t>Savings</t>
  </si>
  <si>
    <t>Basic Svc Rate SEMA</t>
  </si>
  <si>
    <t>Website:</t>
  </si>
  <si>
    <t>Carlisle Community Choice Power Supply Program</t>
  </si>
  <si>
    <t>Alternative Information Disclosure:</t>
  </si>
  <si>
    <t>Colonial posts updated disclosure labels on each Municipality's page of the Colonial website as they become available.  A copy of the latest disclosure label is included in the backup documentation.</t>
  </si>
  <si>
    <t>Optional Product:</t>
  </si>
  <si>
    <t>NO ESA</t>
  </si>
  <si>
    <t>AVERAGE METERS/MONTH BY RATE CLASS:</t>
  </si>
  <si>
    <t>AVERAGE USAGE/MONTH BY RATE CLASS:</t>
  </si>
  <si>
    <t>Residential vs Basic Service</t>
  </si>
  <si>
    <t>Commercial vs Basic Service</t>
  </si>
  <si>
    <t>Click here for Eversource Green Options</t>
  </si>
  <si>
    <t>Savings vs Eversource Green Options</t>
  </si>
  <si>
    <t>Savings vs Basic Service</t>
  </si>
  <si>
    <t>Total Aggregation Savings</t>
  </si>
  <si>
    <t>TOWN OF CARLISLE COMMUNITY CHOICE POWER SUPPLY PROGRAM</t>
  </si>
  <si>
    <t>77% Natl Wind</t>
  </si>
  <si>
    <t>Q3'18</t>
  </si>
  <si>
    <t>Q4'18</t>
  </si>
  <si>
    <t>Q1'19</t>
  </si>
  <si>
    <t>Q2'19</t>
  </si>
  <si>
    <r>
      <t xml:space="preserve">This report has been prepared by Colonial Power Group with information/data being provided by the Competitive Supplier and Eversource. The purpose of the report is to provide information about the Town of Carlisle's Community Choice Power Supply Program, which currently provides competitive power supply to approximately 1,500 consumers in the Town. The data provided by the Competitive Supplier is based on the calendar month invoiced (not meter read month). Therefore, the usage data is not available until 4 months after the month it was used. For example, power is </t>
    </r>
    <r>
      <rPr>
        <i/>
        <sz val="12"/>
        <color theme="1"/>
        <rFont val="Times New Roman"/>
        <family val="1"/>
      </rPr>
      <t>Used</t>
    </r>
    <r>
      <rPr>
        <sz val="12"/>
        <color theme="1"/>
        <rFont val="Times New Roman"/>
        <family val="1"/>
      </rPr>
      <t xml:space="preserve"> in January, </t>
    </r>
    <r>
      <rPr>
        <i/>
        <sz val="12"/>
        <color theme="1"/>
        <rFont val="Times New Roman"/>
        <family val="1"/>
      </rPr>
      <t>Invoiced</t>
    </r>
    <r>
      <rPr>
        <sz val="12"/>
        <color theme="1"/>
        <rFont val="Times New Roman"/>
        <family val="1"/>
      </rPr>
      <t xml:space="preserve"> in February, </t>
    </r>
    <r>
      <rPr>
        <i/>
        <sz val="12"/>
        <color theme="1"/>
        <rFont val="Times New Roman"/>
        <family val="1"/>
      </rPr>
      <t>Paid</t>
    </r>
    <r>
      <rPr>
        <sz val="12"/>
        <color theme="1"/>
        <rFont val="Times New Roman"/>
        <family val="1"/>
      </rPr>
      <t xml:space="preserve"> in March and </t>
    </r>
    <r>
      <rPr>
        <i/>
        <sz val="12"/>
        <color theme="1"/>
        <rFont val="Times New Roman"/>
        <family val="1"/>
      </rPr>
      <t>Reported</t>
    </r>
    <r>
      <rPr>
        <sz val="12"/>
        <color theme="1"/>
        <rFont val="Times New Roman"/>
        <family val="1"/>
      </rPr>
      <t xml:space="preserve"> in April. </t>
    </r>
  </si>
  <si>
    <t>**Additionally, Carlisle currently has 22 residential meters using an optional standard product.</t>
  </si>
  <si>
    <t xml:space="preserve">The Town of Carlisle has chosen a 100% green product, which supports renewable energy as 100% of the power supply is offset with Renewable Energy Certificates (RECs), and an optional product that meets Massachusetts RPS requirements. At this time, 22 consumers have opted to use the optional basic product. The Town's aggregation savings are directly tied to the margin of savings between the Program’s rates and Eversource’s corresponding Basic Service rates as well as the level of consumption by participating consumers. </t>
  </si>
  <si>
    <t>OPTIONAL PRODUCT DETAIL REPORT</t>
  </si>
  <si>
    <t>Standard</t>
  </si>
  <si>
    <t>STANDARD PRODUCT DETAIL REPORT</t>
  </si>
  <si>
    <t>Q3'19</t>
  </si>
  <si>
    <t>STATUS REPORT Q3 2019</t>
  </si>
  <si>
    <t>Prepared January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</si>
</sst>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43" formatCode="_(* #,##0.00_);_(* \(#,##0.00\);_(* &quot;-&quot;??_);_(@_)"/>
    <numFmt numFmtId="164" formatCode="[$-409]mmm\-yy;@"/>
    <numFmt numFmtId="165" formatCode="_(* #,##0_);_(* \(#,##0\);_(* &quot;-&quot;??_);_(@_)"/>
    <numFmt numFmtId="166" formatCode="_(&quot;$&quot;* #,##0_);_(&quot;$&quot;* \(#,##0\);_(&quot;$&quot;* &quot;-&quot;??_);_(@_)"/>
    <numFmt numFmtId="167" formatCode="0.00000"/>
  </numFmts>
  <fonts count="29"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color theme="1"/>
      <name val="Times New Roman"/>
      <family val="1"/>
    </font>
    <font>
      <b/>
      <sz val="12"/>
      <color theme="1"/>
      <name val="Calibri"/>
      <family val="2"/>
      <scheme val="minor"/>
    </font>
    <font>
      <b/>
      <i/>
      <sz val="12"/>
      <color theme="1"/>
      <name val="Calibri"/>
      <family val="2"/>
      <scheme val="minor"/>
    </font>
    <font>
      <i/>
      <sz val="12"/>
      <color theme="1"/>
      <name val="Calibri"/>
      <family val="2"/>
      <scheme val="minor"/>
    </font>
    <font>
      <b/>
      <u/>
      <sz val="12"/>
      <color theme="1"/>
      <name val="Calibri"/>
      <family val="2"/>
      <scheme val="minor"/>
    </font>
    <font>
      <b/>
      <u/>
      <sz val="8"/>
      <color theme="9" tint="-0.249977111117893"/>
      <name val="Tahoma"/>
      <family val="2"/>
    </font>
    <font>
      <b/>
      <sz val="14"/>
      <color theme="1" tint="0.34998626667073579"/>
      <name val="Tahoma"/>
      <family val="2"/>
    </font>
    <font>
      <b/>
      <i/>
      <sz val="12"/>
      <color theme="1" tint="0.34998626667073579"/>
      <name val="Calibri"/>
      <family val="2"/>
      <scheme val="minor"/>
    </font>
    <font>
      <b/>
      <sz val="16"/>
      <color theme="1" tint="0.34998626667073579"/>
      <name val="Calibri"/>
      <family val="2"/>
      <scheme val="minor"/>
    </font>
    <font>
      <sz val="12"/>
      <color theme="4" tint="-0.499984740745262"/>
      <name val="Calibri"/>
      <family val="2"/>
      <scheme val="minor"/>
    </font>
    <font>
      <i/>
      <sz val="11"/>
      <color theme="1"/>
      <name val="Calibri"/>
      <family val="2"/>
      <scheme val="minor"/>
    </font>
    <font>
      <b/>
      <u/>
      <sz val="11"/>
      <color theme="9" tint="-0.249977111117893"/>
      <name val="Calibri"/>
      <family val="2"/>
      <scheme val="minor"/>
    </font>
    <font>
      <b/>
      <sz val="18"/>
      <color theme="3"/>
      <name val="Calibri Light"/>
      <family val="2"/>
      <scheme val="major"/>
    </font>
    <font>
      <sz val="12"/>
      <color rgb="FF663300"/>
      <name val="Calibri"/>
      <family val="2"/>
      <scheme val="minor"/>
    </font>
    <font>
      <b/>
      <sz val="11"/>
      <color theme="1"/>
      <name val="Calibri"/>
      <family val="2"/>
      <scheme val="minor"/>
    </font>
    <font>
      <b/>
      <sz val="12"/>
      <color theme="1" tint="0.34998626667073579"/>
      <name val="Tahoma"/>
      <family val="2"/>
    </font>
    <font>
      <b/>
      <i/>
      <sz val="12"/>
      <color rgb="FF663300"/>
      <name val="Calibri"/>
      <family val="2"/>
      <scheme val="minor"/>
    </font>
    <font>
      <b/>
      <i/>
      <sz val="11"/>
      <color rgb="FF663300"/>
      <name val="Calibri"/>
      <family val="2"/>
      <scheme val="minor"/>
    </font>
    <font>
      <b/>
      <sz val="18"/>
      <name val="Calibri Light"/>
      <family val="2"/>
      <scheme val="major"/>
    </font>
    <font>
      <b/>
      <i/>
      <sz val="11"/>
      <color theme="1"/>
      <name val="Candara"/>
      <family val="2"/>
    </font>
    <font>
      <sz val="11"/>
      <name val="Calibri"/>
      <family val="2"/>
      <scheme val="minor"/>
    </font>
    <font>
      <b/>
      <i/>
      <sz val="11"/>
      <color theme="1"/>
      <name val="Calibri"/>
      <family val="2"/>
      <scheme val="minor"/>
    </font>
    <font>
      <b/>
      <u/>
      <sz val="11"/>
      <color theme="1"/>
      <name val="Calibri"/>
      <family val="2"/>
      <scheme val="minor"/>
    </font>
    <font>
      <i/>
      <sz val="12"/>
      <color theme="1"/>
      <name val="Times New Roman"/>
      <family val="1"/>
    </font>
    <font>
      <i/>
      <sz val="10"/>
      <color theme="1" tint="0.34998626667073579"/>
      <name val="Tahoma"/>
      <family val="2"/>
    </font>
  </fonts>
  <fills count="4">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thin">
        <color indexed="64"/>
      </left>
      <right style="thin">
        <color indexed="64"/>
      </right>
      <top style="thin">
        <color indexed="64"/>
      </top>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thin">
        <color indexed="64"/>
      </top>
      <bottom style="hair">
        <color auto="1"/>
      </bottom>
      <diagonal/>
    </border>
    <border>
      <left style="thin">
        <color indexed="64"/>
      </left>
      <right style="thin">
        <color indexed="64"/>
      </right>
      <top style="thin">
        <color indexed="64"/>
      </top>
      <bottom style="hair">
        <color auto="1"/>
      </bottom>
      <diagonal/>
    </border>
    <border>
      <left style="hair">
        <color auto="1"/>
      </left>
      <right style="hair">
        <color auto="1"/>
      </right>
      <top/>
      <bottom style="hair">
        <color auto="1"/>
      </bottom>
      <diagonal/>
    </border>
    <border>
      <left style="thin">
        <color indexed="64"/>
      </left>
      <right style="thin">
        <color indexed="64"/>
      </right>
      <top/>
      <bottom style="hair">
        <color auto="1"/>
      </bottom>
      <diagonal/>
    </border>
    <border>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hair">
        <color auto="1"/>
      </bottom>
      <diagonal/>
    </border>
    <border>
      <left style="thin">
        <color indexed="64"/>
      </left>
      <right style="thin">
        <color indexed="64"/>
      </right>
      <top style="hair">
        <color auto="1"/>
      </top>
      <bottom style="hair">
        <color auto="1"/>
      </bottom>
      <diagonal/>
    </border>
    <border>
      <left/>
      <right/>
      <top style="hair">
        <color auto="1"/>
      </top>
      <bottom style="hair">
        <color auto="1"/>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0" fontId="16" fillId="0" borderId="0" applyNumberFormat="0" applyFill="0" applyBorder="0" applyAlignment="0" applyProtection="0"/>
    <xf numFmtId="0" fontId="1" fillId="0" borderId="0"/>
  </cellStyleXfs>
  <cellXfs count="123">
    <xf numFmtId="0" fontId="0" fillId="0" borderId="0" xfId="0"/>
    <xf numFmtId="0" fontId="5" fillId="0" borderId="0" xfId="0" applyFont="1"/>
    <xf numFmtId="0" fontId="3" fillId="0" borderId="0" xfId="0" applyFont="1"/>
    <xf numFmtId="0" fontId="6" fillId="0" borderId="2" xfId="0" applyFont="1" applyBorder="1" applyAlignment="1">
      <alignment horizontal="center" wrapText="1"/>
    </xf>
    <xf numFmtId="0" fontId="6" fillId="0" borderId="2" xfId="0" applyFont="1" applyBorder="1" applyAlignment="1">
      <alignment horizontal="center"/>
    </xf>
    <xf numFmtId="164" fontId="7" fillId="0" borderId="2" xfId="0" applyNumberFormat="1" applyFont="1" applyBorder="1" applyAlignment="1">
      <alignment horizontal="center"/>
    </xf>
    <xf numFmtId="0" fontId="8" fillId="0" borderId="0" xfId="0" applyFont="1" applyAlignment="1">
      <alignment horizontal="center"/>
    </xf>
    <xf numFmtId="0" fontId="8" fillId="0" borderId="0" xfId="0" applyFont="1" applyAlignment="1">
      <alignment horizontal="left"/>
    </xf>
    <xf numFmtId="166" fontId="3" fillId="0" borderId="0" xfId="3" applyNumberFormat="1" applyFont="1"/>
    <xf numFmtId="0" fontId="8" fillId="0" borderId="0" xfId="0" applyFont="1" applyAlignment="1">
      <alignment horizontal="center" wrapText="1"/>
    </xf>
    <xf numFmtId="166" fontId="3" fillId="0" borderId="0" xfId="3" applyNumberFormat="1" applyFont="1" applyAlignment="1">
      <alignment horizontal="center"/>
    </xf>
    <xf numFmtId="0" fontId="9" fillId="0" borderId="0" xfId="2" applyFont="1" applyAlignment="1">
      <alignment horizontal="right"/>
    </xf>
    <xf numFmtId="165" fontId="7" fillId="0" borderId="2" xfId="1" applyNumberFormat="1" applyFont="1" applyBorder="1" applyAlignment="1">
      <alignment horizontal="center"/>
    </xf>
    <xf numFmtId="0" fontId="10" fillId="0" borderId="0" xfId="0" applyFont="1"/>
    <xf numFmtId="0" fontId="13" fillId="0" borderId="0" xfId="0" applyFont="1"/>
    <xf numFmtId="0" fontId="14" fillId="0" borderId="0" xfId="0" applyFont="1" applyAlignment="1">
      <alignment vertical="center" wrapText="1"/>
    </xf>
    <xf numFmtId="164" fontId="7" fillId="0" borderId="2" xfId="0" applyNumberFormat="1" applyFont="1" applyFill="1" applyBorder="1" applyAlignment="1">
      <alignment horizontal="center"/>
    </xf>
    <xf numFmtId="165" fontId="7" fillId="0" borderId="2" xfId="0" applyNumberFormat="1" applyFont="1" applyBorder="1"/>
    <xf numFmtId="0" fontId="5" fillId="0" borderId="0" xfId="0" applyNumberFormat="1" applyFont="1"/>
    <xf numFmtId="0" fontId="3" fillId="0" borderId="0" xfId="0" applyFont="1" applyFill="1"/>
    <xf numFmtId="0" fontId="13" fillId="0" borderId="0" xfId="0" applyFont="1" applyFill="1"/>
    <xf numFmtId="0" fontId="5" fillId="0" borderId="0" xfId="0" applyFont="1" applyFill="1"/>
    <xf numFmtId="17" fontId="3" fillId="0" borderId="0" xfId="0" applyNumberFormat="1" applyFont="1" applyAlignment="1">
      <alignment horizontal="center"/>
    </xf>
    <xf numFmtId="164" fontId="6" fillId="0" borderId="2" xfId="0" applyNumberFormat="1" applyFont="1" applyBorder="1" applyAlignment="1">
      <alignment horizontal="center"/>
    </xf>
    <xf numFmtId="165" fontId="3" fillId="0" borderId="0" xfId="1" applyNumberFormat="1" applyFont="1"/>
    <xf numFmtId="0" fontId="17" fillId="0" borderId="0" xfId="0" applyFont="1" applyFill="1"/>
    <xf numFmtId="0" fontId="17" fillId="0" borderId="0" xfId="0" applyFont="1"/>
    <xf numFmtId="165" fontId="7" fillId="0" borderId="2" xfId="1" applyNumberFormat="1" applyFont="1" applyBorder="1" applyAlignment="1">
      <alignment horizontal="right"/>
    </xf>
    <xf numFmtId="165" fontId="7" fillId="0" borderId="2" xfId="1" quotePrefix="1" applyNumberFormat="1" applyFont="1" applyBorder="1" applyAlignment="1">
      <alignment horizontal="right"/>
    </xf>
    <xf numFmtId="3" fontId="7" fillId="0" borderId="2" xfId="0" applyNumberFormat="1" applyFont="1" applyBorder="1" applyAlignment="1">
      <alignment horizontal="right"/>
    </xf>
    <xf numFmtId="165" fontId="0" fillId="0" borderId="0" xfId="0" applyNumberFormat="1"/>
    <xf numFmtId="0" fontId="3" fillId="0" borderId="0" xfId="0" applyFont="1" applyFill="1" applyAlignment="1">
      <alignment vertical="top"/>
    </xf>
    <xf numFmtId="0" fontId="13" fillId="0" borderId="0" xfId="0" applyFont="1" applyAlignment="1">
      <alignment vertical="top"/>
    </xf>
    <xf numFmtId="0" fontId="3" fillId="0" borderId="0" xfId="0" applyFont="1" applyAlignment="1">
      <alignment vertical="top"/>
    </xf>
    <xf numFmtId="0" fontId="3" fillId="0" borderId="0" xfId="0" applyFont="1" applyFill="1" applyAlignment="1"/>
    <xf numFmtId="0" fontId="13" fillId="0" borderId="0" xfId="0" applyFont="1" applyAlignment="1"/>
    <xf numFmtId="0" fontId="3" fillId="0" borderId="0" xfId="0" applyFont="1" applyAlignment="1"/>
    <xf numFmtId="0" fontId="15" fillId="0" borderId="0" xfId="2" applyFont="1" applyAlignment="1">
      <alignment horizontal="right"/>
    </xf>
    <xf numFmtId="0" fontId="0" fillId="2" borderId="11" xfId="0" applyFill="1" applyBorder="1"/>
    <xf numFmtId="0" fontId="23" fillId="2" borderId="16" xfId="0" applyFont="1" applyFill="1" applyBorder="1" applyAlignment="1">
      <alignment horizontal="center" wrapText="1"/>
    </xf>
    <xf numFmtId="0" fontId="23" fillId="2" borderId="17" xfId="0" applyFont="1" applyFill="1" applyBorder="1" applyAlignment="1">
      <alignment horizontal="center" wrapText="1"/>
    </xf>
    <xf numFmtId="0" fontId="23" fillId="2" borderId="19" xfId="0" applyFont="1" applyFill="1" applyBorder="1" applyAlignment="1">
      <alignment horizontal="center" wrapText="1"/>
    </xf>
    <xf numFmtId="0" fontId="23" fillId="2" borderId="10" xfId="0" applyFont="1" applyFill="1" applyBorder="1" applyAlignment="1">
      <alignment horizontal="center" wrapText="1"/>
    </xf>
    <xf numFmtId="0" fontId="23" fillId="2" borderId="20" xfId="0" applyFont="1" applyFill="1" applyBorder="1" applyAlignment="1">
      <alignment horizontal="center" wrapText="1"/>
    </xf>
    <xf numFmtId="0" fontId="23" fillId="2" borderId="21" xfId="0" applyFont="1" applyFill="1" applyBorder="1" applyAlignment="1">
      <alignment horizontal="center" wrapText="1"/>
    </xf>
    <xf numFmtId="0" fontId="23" fillId="0" borderId="0" xfId="0" applyFont="1"/>
    <xf numFmtId="164" fontId="0" fillId="0" borderId="10" xfId="0" applyNumberFormat="1" applyBorder="1" applyAlignment="1">
      <alignment horizontal="right" wrapText="1"/>
    </xf>
    <xf numFmtId="165" fontId="0" fillId="0" borderId="10" xfId="1" applyNumberFormat="1" applyFont="1" applyBorder="1" applyAlignment="1">
      <alignment horizontal="center" wrapText="1"/>
    </xf>
    <xf numFmtId="0" fontId="0" fillId="0" borderId="10" xfId="0" applyBorder="1" applyAlignment="1">
      <alignment horizontal="center" wrapText="1"/>
    </xf>
    <xf numFmtId="0" fontId="0" fillId="0" borderId="17" xfId="0" applyBorder="1" applyAlignment="1">
      <alignment horizontal="center" wrapText="1"/>
    </xf>
    <xf numFmtId="164" fontId="0" fillId="0" borderId="22" xfId="0" applyNumberFormat="1" applyBorder="1" applyAlignment="1">
      <alignment horizontal="right" wrapText="1"/>
    </xf>
    <xf numFmtId="0" fontId="0" fillId="0" borderId="19" xfId="0" applyBorder="1" applyAlignment="1">
      <alignment horizontal="center" wrapText="1"/>
    </xf>
    <xf numFmtId="165" fontId="0" fillId="0" borderId="20" xfId="0" applyNumberFormat="1" applyBorder="1" applyAlignment="1">
      <alignment horizontal="center" wrapText="1"/>
    </xf>
    <xf numFmtId="165" fontId="0" fillId="0" borderId="23" xfId="0" applyNumberFormat="1" applyBorder="1" applyAlignment="1">
      <alignment horizontal="center" wrapText="1"/>
    </xf>
    <xf numFmtId="167" fontId="0" fillId="0" borderId="21" xfId="0" applyNumberFormat="1" applyBorder="1" applyAlignment="1">
      <alignment horizontal="center" wrapText="1"/>
    </xf>
    <xf numFmtId="165" fontId="1" fillId="0" borderId="22" xfId="1" applyNumberFormat="1" applyBorder="1" applyAlignment="1">
      <alignment horizontal="center" wrapText="1"/>
    </xf>
    <xf numFmtId="165" fontId="1" fillId="0" borderId="22" xfId="1" applyNumberFormat="1" applyBorder="1" applyAlignment="1">
      <alignment wrapText="1"/>
    </xf>
    <xf numFmtId="164" fontId="24" fillId="3" borderId="10" xfId="0" applyNumberFormat="1" applyFont="1" applyFill="1" applyBorder="1" applyAlignment="1">
      <alignment horizontal="right" wrapText="1"/>
    </xf>
    <xf numFmtId="3" fontId="24" fillId="3" borderId="10" xfId="0" applyNumberFormat="1" applyFont="1" applyFill="1" applyBorder="1"/>
    <xf numFmtId="165" fontId="24" fillId="3" borderId="10" xfId="1" applyNumberFormat="1" applyFont="1" applyFill="1" applyBorder="1" applyAlignment="1">
      <alignment horizontal="center" wrapText="1"/>
    </xf>
    <xf numFmtId="0" fontId="24" fillId="3" borderId="10" xfId="0" applyFont="1" applyFill="1" applyBorder="1" applyAlignment="1">
      <alignment horizontal="center" wrapText="1"/>
    </xf>
    <xf numFmtId="0" fontId="24" fillId="3" borderId="17" xfId="0" applyFont="1" applyFill="1" applyBorder="1" applyAlignment="1">
      <alignment horizontal="center" wrapText="1"/>
    </xf>
    <xf numFmtId="164" fontId="0" fillId="3" borderId="22" xfId="0" applyNumberFormat="1" applyFill="1" applyBorder="1" applyAlignment="1">
      <alignment horizontal="right" wrapText="1"/>
    </xf>
    <xf numFmtId="0" fontId="0" fillId="3" borderId="19" xfId="0" applyFill="1" applyBorder="1" applyAlignment="1">
      <alignment horizontal="center" wrapText="1"/>
    </xf>
    <xf numFmtId="0" fontId="0" fillId="3" borderId="10" xfId="0" applyFill="1" applyBorder="1" applyAlignment="1">
      <alignment horizontal="center" wrapText="1"/>
    </xf>
    <xf numFmtId="165" fontId="0" fillId="3" borderId="20" xfId="0" applyNumberFormat="1" applyFill="1" applyBorder="1" applyAlignment="1">
      <alignment horizontal="center" wrapText="1"/>
    </xf>
    <xf numFmtId="165" fontId="0" fillId="3" borderId="23" xfId="0" applyNumberFormat="1" applyFill="1" applyBorder="1" applyAlignment="1">
      <alignment horizontal="center" wrapText="1"/>
    </xf>
    <xf numFmtId="167" fontId="0" fillId="3" borderId="21" xfId="0" applyNumberFormat="1" applyFill="1" applyBorder="1" applyAlignment="1">
      <alignment horizontal="center" wrapText="1"/>
    </xf>
    <xf numFmtId="165" fontId="1" fillId="3" borderId="22" xfId="1" applyNumberFormat="1" applyFill="1" applyBorder="1" applyAlignment="1">
      <alignment horizontal="center" wrapText="1"/>
    </xf>
    <xf numFmtId="165" fontId="1" fillId="3" borderId="22" xfId="1" applyNumberFormat="1" applyFill="1" applyBorder="1" applyAlignment="1">
      <alignment wrapText="1"/>
    </xf>
    <xf numFmtId="0" fontId="25" fillId="0" borderId="0" xfId="0" applyFont="1"/>
    <xf numFmtId="165" fontId="18" fillId="0" borderId="0" xfId="0" applyNumberFormat="1" applyFont="1"/>
    <xf numFmtId="165" fontId="18" fillId="0" borderId="0" xfId="0" applyNumberFormat="1" applyFont="1" applyAlignment="1">
      <alignment horizontal="center"/>
    </xf>
    <xf numFmtId="0" fontId="26" fillId="0" borderId="0" xfId="0" applyFont="1"/>
    <xf numFmtId="0" fontId="2" fillId="0" borderId="0" xfId="2"/>
    <xf numFmtId="0" fontId="18" fillId="3" borderId="0" xfId="0" applyFont="1" applyFill="1"/>
    <xf numFmtId="0" fontId="0" fillId="0" borderId="0" xfId="0"/>
    <xf numFmtId="0" fontId="22" fillId="0" borderId="0" xfId="4" applyFont="1" applyAlignment="1">
      <alignment horizontal="center"/>
    </xf>
    <xf numFmtId="0" fontId="23" fillId="2" borderId="12" xfId="0" applyFont="1" applyFill="1" applyBorder="1" applyAlignment="1">
      <alignment horizontal="center" wrapText="1"/>
    </xf>
    <xf numFmtId="0" fontId="23" fillId="2" borderId="18" xfId="0" applyFont="1" applyFill="1" applyBorder="1" applyAlignment="1">
      <alignment horizontal="center" wrapText="1"/>
    </xf>
    <xf numFmtId="0" fontId="23" fillId="0" borderId="0" xfId="0" applyFont="1" applyAlignment="1">
      <alignment horizontal="center" wrapText="1"/>
    </xf>
    <xf numFmtId="0" fontId="23" fillId="2" borderId="12" xfId="0" applyFont="1" applyFill="1" applyBorder="1" applyAlignment="1">
      <alignment horizontal="center" wrapText="1"/>
    </xf>
    <xf numFmtId="0" fontId="23" fillId="2" borderId="18" xfId="0" applyFont="1" applyFill="1" applyBorder="1" applyAlignment="1">
      <alignment horizontal="center" wrapText="1"/>
    </xf>
    <xf numFmtId="0" fontId="0" fillId="0" borderId="0" xfId="0"/>
    <xf numFmtId="0" fontId="22" fillId="0" borderId="0" xfId="4" applyFont="1" applyAlignment="1">
      <alignment horizontal="center"/>
    </xf>
    <xf numFmtId="165" fontId="3" fillId="0" borderId="0" xfId="0" applyNumberFormat="1" applyFont="1" applyFill="1"/>
    <xf numFmtId="165" fontId="3" fillId="0" borderId="0" xfId="1" applyNumberFormat="1" applyFont="1" applyFill="1"/>
    <xf numFmtId="165" fontId="3" fillId="0" borderId="0" xfId="0" applyNumberFormat="1" applyFont="1" applyFill="1" applyAlignment="1">
      <alignment horizontal="right"/>
    </xf>
    <xf numFmtId="41" fontId="3" fillId="0" borderId="2" xfId="0" applyNumberFormat="1" applyFont="1" applyBorder="1" applyAlignment="1">
      <alignment horizontal="right"/>
    </xf>
    <xf numFmtId="165" fontId="3" fillId="0" borderId="2" xfId="1" applyNumberFormat="1" applyFont="1" applyBorder="1"/>
    <xf numFmtId="3" fontId="3" fillId="0" borderId="2" xfId="0" applyNumberFormat="1" applyFont="1" applyBorder="1"/>
    <xf numFmtId="165" fontId="3" fillId="0" borderId="2" xfId="0" applyNumberFormat="1" applyFont="1" applyBorder="1"/>
    <xf numFmtId="166" fontId="3" fillId="0" borderId="0" xfId="3" applyNumberFormat="1" applyFont="1" applyFill="1"/>
    <xf numFmtId="0" fontId="0" fillId="0" borderId="0" xfId="0"/>
    <xf numFmtId="0" fontId="11" fillId="0" borderId="0"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21" fillId="0" borderId="0" xfId="0" applyFont="1" applyBorder="1" applyAlignment="1">
      <alignment horizontal="center" vertical="center" wrapText="1"/>
    </xf>
    <xf numFmtId="0" fontId="21" fillId="0" borderId="7" xfId="0" applyFont="1" applyBorder="1" applyAlignment="1">
      <alignment horizontal="center" vertical="center" wrapText="1"/>
    </xf>
    <xf numFmtId="0" fontId="20" fillId="0" borderId="6"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3" fillId="0" borderId="0" xfId="0" applyFont="1" applyAlignment="1">
      <alignment wrapText="1"/>
    </xf>
    <xf numFmtId="0" fontId="4" fillId="0" borderId="0" xfId="0" applyFont="1" applyAlignment="1">
      <alignment horizontal="justify" vertical="center" wrapText="1"/>
    </xf>
    <xf numFmtId="0" fontId="21" fillId="0" borderId="1" xfId="0" applyFont="1" applyBorder="1" applyAlignment="1">
      <alignment horizontal="center" vertical="center" wrapText="1"/>
    </xf>
    <xf numFmtId="0" fontId="21" fillId="0" borderId="9" xfId="0" applyFont="1" applyBorder="1" applyAlignment="1">
      <alignment horizontal="center" vertical="center" wrapText="1"/>
    </xf>
    <xf numFmtId="0" fontId="11" fillId="0" borderId="6" xfId="0" applyFont="1" applyFill="1" applyBorder="1" applyAlignment="1">
      <alignment horizontal="center" vertical="center" wrapText="1"/>
    </xf>
    <xf numFmtId="0" fontId="28" fillId="0" borderId="0" xfId="0" applyFont="1" applyAlignment="1">
      <alignment horizontal="center"/>
    </xf>
    <xf numFmtId="0" fontId="10" fillId="0" borderId="0" xfId="0" applyFont="1" applyAlignment="1">
      <alignment horizontal="center" vertical="center"/>
    </xf>
    <xf numFmtId="0" fontId="19" fillId="0" borderId="0" xfId="0" applyFont="1" applyAlignment="1">
      <alignment horizontal="center" vertical="center"/>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23" fillId="2" borderId="13" xfId="0" applyFont="1" applyFill="1" applyBorder="1" applyAlignment="1">
      <alignment horizontal="center" wrapText="1"/>
    </xf>
    <xf numFmtId="0" fontId="23" fillId="2" borderId="14" xfId="0" applyFont="1" applyFill="1" applyBorder="1" applyAlignment="1">
      <alignment horizontal="center" wrapText="1"/>
    </xf>
    <xf numFmtId="0" fontId="23" fillId="2" borderId="15" xfId="0" applyFont="1" applyFill="1" applyBorder="1" applyAlignment="1">
      <alignment horizontal="center" wrapText="1"/>
    </xf>
    <xf numFmtId="0" fontId="23" fillId="2" borderId="12" xfId="0" applyFont="1" applyFill="1" applyBorder="1" applyAlignment="1">
      <alignment horizontal="center" wrapText="1"/>
    </xf>
    <xf numFmtId="0" fontId="23" fillId="2" borderId="18" xfId="0" applyFont="1" applyFill="1" applyBorder="1" applyAlignment="1">
      <alignment horizontal="center" wrapText="1"/>
    </xf>
    <xf numFmtId="0" fontId="22" fillId="0" borderId="0" xfId="4" applyFont="1" applyAlignment="1">
      <alignment horizontal="center"/>
    </xf>
    <xf numFmtId="0" fontId="22" fillId="0" borderId="1" xfId="4" applyFont="1" applyBorder="1" applyAlignment="1">
      <alignment horizontal="center"/>
    </xf>
    <xf numFmtId="0" fontId="0" fillId="0" borderId="0" xfId="0" applyAlignment="1">
      <alignment vertical="center" wrapText="1"/>
    </xf>
    <xf numFmtId="0" fontId="0" fillId="0" borderId="0" xfId="0" applyAlignment="1">
      <alignment wrapText="1"/>
    </xf>
    <xf numFmtId="0" fontId="0" fillId="0" borderId="0" xfId="0"/>
  </cellXfs>
  <cellStyles count="6">
    <cellStyle name="Comma" xfId="1" builtinId="3"/>
    <cellStyle name="Currency" xfId="3" builtinId="4"/>
    <cellStyle name="Hyperlink" xfId="2" builtinId="8"/>
    <cellStyle name="Normal" xfId="0" builtinId="0"/>
    <cellStyle name="Normal 3 2" xfId="5" xr:uid="{A92EBB8D-11FD-4065-AD58-DA7A1DB91751}"/>
    <cellStyle name="Title 2" xfId="4" xr:uid="{00000000-0005-0000-0000-000005000000}"/>
  </cellStyles>
  <dxfs count="0"/>
  <tableStyles count="0" defaultTableStyle="TableStyleMedium2" defaultPivotStyle="PivotStyleLight16"/>
  <colors>
    <mruColors>
      <color rgb="FF6633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a:solidFill>
                  <a:schemeClr val="tx1">
                    <a:lumMod val="65000"/>
                    <a:lumOff val="35000"/>
                  </a:schemeClr>
                </a:solidFill>
              </a:rPr>
              <a:t>TOTAL</a:t>
            </a:r>
            <a:r>
              <a:rPr lang="en-US" sz="1600" baseline="0">
                <a:solidFill>
                  <a:schemeClr val="tx1">
                    <a:lumMod val="65000"/>
                    <a:lumOff val="35000"/>
                  </a:schemeClr>
                </a:solidFill>
              </a:rPr>
              <a:t> AGGREGATION SAVINGS</a:t>
            </a:r>
            <a:endParaRPr lang="en-US" sz="1600">
              <a:solidFill>
                <a:schemeClr val="tx1">
                  <a:lumMod val="65000"/>
                  <a:lumOff val="35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335582564533139E-2"/>
          <c:y val="0.1761771445236012"/>
          <c:w val="0.85836832471595759"/>
          <c:h val="0.67033231957116468"/>
        </c:manualLayout>
      </c:layout>
      <c:barChart>
        <c:barDir val="col"/>
        <c:grouping val="clustered"/>
        <c:varyColors val="0"/>
        <c:ser>
          <c:idx val="0"/>
          <c:order val="0"/>
          <c:tx>
            <c:strRef>
              <c:f>'Chart Data'!$B$2</c:f>
              <c:strCache>
                <c:ptCount val="1"/>
                <c:pt idx="0">
                  <c:v>Savings vs Basic Service</c:v>
                </c:pt>
              </c:strCache>
            </c:strRef>
          </c:tx>
          <c:spPr>
            <a:gradFill rotWithShape="1">
              <a:gsLst>
                <a:gs pos="0">
                  <a:schemeClr val="accent2">
                    <a:shade val="76000"/>
                    <a:satMod val="103000"/>
                    <a:lumMod val="102000"/>
                    <a:tint val="94000"/>
                  </a:schemeClr>
                </a:gs>
                <a:gs pos="50000">
                  <a:schemeClr val="accent2">
                    <a:shade val="76000"/>
                    <a:satMod val="110000"/>
                    <a:lumMod val="100000"/>
                    <a:shade val="100000"/>
                  </a:schemeClr>
                </a:gs>
                <a:gs pos="100000">
                  <a:schemeClr val="accent2">
                    <a:shade val="76000"/>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Q3'18</c:v>
                </c:pt>
                <c:pt idx="1">
                  <c:v>Q4'18</c:v>
                </c:pt>
                <c:pt idx="2">
                  <c:v>Q1'19</c:v>
                </c:pt>
                <c:pt idx="3">
                  <c:v>Q2'19</c:v>
                </c:pt>
                <c:pt idx="4">
                  <c:v>Q3'19</c:v>
                </c:pt>
              </c:strCache>
            </c:strRef>
          </c:cat>
          <c:val>
            <c:numRef>
              <c:f>'Chart Data'!$B$3:$B$7</c:f>
              <c:numCache>
                <c:formatCode>_("$"* #,##0_);_("$"* \(#,##0\);_("$"* "-"??_);_(@_)</c:formatCode>
                <c:ptCount val="5"/>
                <c:pt idx="0">
                  <c:v>22337</c:v>
                </c:pt>
                <c:pt idx="1">
                  <c:v>18565</c:v>
                </c:pt>
                <c:pt idx="2">
                  <c:v>120911</c:v>
                </c:pt>
                <c:pt idx="3">
                  <c:v>93260</c:v>
                </c:pt>
                <c:pt idx="4">
                  <c:v>-7535</c:v>
                </c:pt>
              </c:numCache>
            </c:numRef>
          </c:val>
          <c:extLst>
            <c:ext xmlns:c16="http://schemas.microsoft.com/office/drawing/2014/chart" uri="{C3380CC4-5D6E-409C-BE32-E72D297353CC}">
              <c16:uniqueId val="{00000000-ECB5-4C57-B4D0-97E2F8E227C4}"/>
            </c:ext>
          </c:extLst>
        </c:ser>
        <c:ser>
          <c:idx val="1"/>
          <c:order val="1"/>
          <c:tx>
            <c:strRef>
              <c:f>'Chart Data'!$C$2</c:f>
              <c:strCache>
                <c:ptCount val="1"/>
                <c:pt idx="0">
                  <c:v>Savings vs Eversource Green Options</c:v>
                </c:pt>
              </c:strCache>
            </c:strRef>
          </c:tx>
          <c:spPr>
            <a:pattFill prst="narHorz">
              <a:fgClr>
                <a:schemeClr val="accent2"/>
              </a:fgClr>
              <a:bgClr>
                <a:schemeClr val="accent2">
                  <a:lumMod val="40000"/>
                  <a:lumOff val="60000"/>
                </a:schemeClr>
              </a:bgClr>
            </a:patt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Q3'18</c:v>
                </c:pt>
                <c:pt idx="1">
                  <c:v>Q4'18</c:v>
                </c:pt>
                <c:pt idx="2">
                  <c:v>Q1'19</c:v>
                </c:pt>
                <c:pt idx="3">
                  <c:v>Q2'19</c:v>
                </c:pt>
                <c:pt idx="4">
                  <c:v>Q3'19</c:v>
                </c:pt>
              </c:strCache>
            </c:strRef>
          </c:cat>
          <c:val>
            <c:numRef>
              <c:f>'Chart Data'!$C$3:$C$7</c:f>
              <c:numCache>
                <c:formatCode>_("$"* #,##0_);_("$"* \(#,##0\);_("$"* "-"??_);_(@_)</c:formatCode>
                <c:ptCount val="5"/>
                <c:pt idx="0">
                  <c:v>138943</c:v>
                </c:pt>
                <c:pt idx="1">
                  <c:v>114553</c:v>
                </c:pt>
                <c:pt idx="2">
                  <c:v>219538</c:v>
                </c:pt>
                <c:pt idx="3">
                  <c:v>169736</c:v>
                </c:pt>
                <c:pt idx="4">
                  <c:v>99311</c:v>
                </c:pt>
              </c:numCache>
            </c:numRef>
          </c:val>
          <c:extLst>
            <c:ext xmlns:c16="http://schemas.microsoft.com/office/drawing/2014/chart" uri="{C3380CC4-5D6E-409C-BE32-E72D297353CC}">
              <c16:uniqueId val="{00000000-7177-4C05-9BE0-8386A12496A0}"/>
            </c:ext>
          </c:extLst>
        </c:ser>
        <c:dLbls>
          <c:dLblPos val="outEnd"/>
          <c:showLegendKey val="0"/>
          <c:showVal val="1"/>
          <c:showCatName val="0"/>
          <c:showSerName val="0"/>
          <c:showPercent val="0"/>
          <c:showBubbleSize val="0"/>
        </c:dLbls>
        <c:gapWidth val="100"/>
        <c:overlap val="-24"/>
        <c:axId val="192804736"/>
        <c:axId val="192807680"/>
      </c:barChart>
      <c:catAx>
        <c:axId val="192804736"/>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2807680"/>
        <c:crosses val="autoZero"/>
        <c:auto val="1"/>
        <c:lblAlgn val="ctr"/>
        <c:lblOffset val="100"/>
        <c:noMultiLvlLbl val="1"/>
      </c:catAx>
      <c:valAx>
        <c:axId val="192807680"/>
        <c:scaling>
          <c:orientation val="minMax"/>
        </c:scaling>
        <c:delete val="0"/>
        <c:axPos val="l"/>
        <c:majorGridlines>
          <c:spPr>
            <a:ln w="9525" cap="flat" cmpd="sng" algn="ctr">
              <a:solidFill>
                <a:schemeClr val="tx2">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2804736"/>
        <c:crosses val="autoZero"/>
        <c:crossBetween val="between"/>
      </c:valAx>
      <c:spPr>
        <a:noFill/>
        <a:ln>
          <a:noFill/>
        </a:ln>
        <a:effectLst/>
      </c:spPr>
    </c:plotArea>
    <c:legend>
      <c:legendPos val="t"/>
      <c:layout>
        <c:manualLayout>
          <c:xMode val="edge"/>
          <c:yMode val="edge"/>
          <c:x val="0.25183194971627576"/>
          <c:y val="0.10063492063492063"/>
          <c:w val="0.49633599873730622"/>
          <c:h val="7.2322904081434269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 AGGREGATION SAVINGS BY RATE CLASS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8265423132788E-2"/>
          <c:y val="0.24119380666133586"/>
          <c:w val="0.88658800288179307"/>
          <c:h val="0.65956773724610473"/>
        </c:manualLayout>
      </c:layout>
      <c:barChart>
        <c:barDir val="col"/>
        <c:grouping val="clustered"/>
        <c:varyColors val="0"/>
        <c:ser>
          <c:idx val="0"/>
          <c:order val="0"/>
          <c:tx>
            <c:strRef>
              <c:f>'Chart Data'!$B$11</c:f>
              <c:strCache>
                <c:ptCount val="1"/>
                <c:pt idx="0">
                  <c:v>Residential vs Basic Service</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Q3'18</c:v>
                </c:pt>
                <c:pt idx="1">
                  <c:v>Q4'18</c:v>
                </c:pt>
                <c:pt idx="2">
                  <c:v>Q1'19</c:v>
                </c:pt>
                <c:pt idx="3">
                  <c:v>Q2'19</c:v>
                </c:pt>
                <c:pt idx="4">
                  <c:v>Q3'19</c:v>
                </c:pt>
              </c:strCache>
            </c:strRef>
          </c:cat>
          <c:val>
            <c:numRef>
              <c:f>'Chart Data'!$B$12:$B$16</c:f>
              <c:numCache>
                <c:formatCode>_("$"* #,##0_);_("$"* \(#,##0\);_("$"* "-"??_);_(@_)</c:formatCode>
                <c:ptCount val="5"/>
                <c:pt idx="0">
                  <c:v>21983</c:v>
                </c:pt>
                <c:pt idx="1">
                  <c:v>18174</c:v>
                </c:pt>
                <c:pt idx="2">
                  <c:v>116609</c:v>
                </c:pt>
                <c:pt idx="3">
                  <c:v>89864</c:v>
                </c:pt>
                <c:pt idx="4">
                  <c:v>-6830</c:v>
                </c:pt>
              </c:numCache>
            </c:numRef>
          </c:val>
          <c:extLst>
            <c:ext xmlns:c16="http://schemas.microsoft.com/office/drawing/2014/chart" uri="{C3380CC4-5D6E-409C-BE32-E72D297353CC}">
              <c16:uniqueId val="{00000000-2867-4CF4-9C78-0016572AF47E}"/>
            </c:ext>
          </c:extLst>
        </c:ser>
        <c:ser>
          <c:idx val="1"/>
          <c:order val="1"/>
          <c:tx>
            <c:strRef>
              <c:f>'Chart Data'!$C$11</c:f>
              <c:strCache>
                <c:ptCount val="1"/>
                <c:pt idx="0">
                  <c:v>Commercial vs Basic Service</c:v>
                </c:pt>
              </c:strCache>
            </c:strRef>
          </c:tx>
          <c:spPr>
            <a:gradFill rotWithShape="1">
              <a:gsLst>
                <a:gs pos="0">
                  <a:schemeClr val="accent2">
                    <a:lumMod val="60000"/>
                    <a:lumOff val="40000"/>
                  </a:schemeClr>
                </a:gs>
                <a:gs pos="100000">
                  <a:schemeClr val="accent2">
                    <a:lumMod val="75000"/>
                  </a:schemeClr>
                </a:gs>
              </a:gsLst>
              <a:path path="circle">
                <a:fillToRect l="50000" t="130000" r="50000" b="-30000"/>
              </a:path>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Q3'18</c:v>
                </c:pt>
                <c:pt idx="1">
                  <c:v>Q4'18</c:v>
                </c:pt>
                <c:pt idx="2">
                  <c:v>Q1'19</c:v>
                </c:pt>
                <c:pt idx="3">
                  <c:v>Q2'19</c:v>
                </c:pt>
                <c:pt idx="4">
                  <c:v>Q3'19</c:v>
                </c:pt>
              </c:strCache>
            </c:strRef>
          </c:cat>
          <c:val>
            <c:numRef>
              <c:f>'Chart Data'!$C$12:$C$16</c:f>
              <c:numCache>
                <c:formatCode>_("$"* #,##0_);_("$"* \(#,##0\);_("$"* "-"??_);_(@_)</c:formatCode>
                <c:ptCount val="5"/>
                <c:pt idx="0">
                  <c:v>354</c:v>
                </c:pt>
                <c:pt idx="1">
                  <c:v>391</c:v>
                </c:pt>
                <c:pt idx="2">
                  <c:v>4302</c:v>
                </c:pt>
                <c:pt idx="3">
                  <c:v>3396</c:v>
                </c:pt>
                <c:pt idx="4">
                  <c:v>-705</c:v>
                </c:pt>
              </c:numCache>
            </c:numRef>
          </c:val>
          <c:extLst>
            <c:ext xmlns:c16="http://schemas.microsoft.com/office/drawing/2014/chart" uri="{C3380CC4-5D6E-409C-BE32-E72D297353CC}">
              <c16:uniqueId val="{00000001-2867-4CF4-9C78-0016572AF47E}"/>
            </c:ext>
          </c:extLst>
        </c:ser>
        <c:dLbls>
          <c:dLblPos val="outEnd"/>
          <c:showLegendKey val="0"/>
          <c:showVal val="1"/>
          <c:showCatName val="0"/>
          <c:showSerName val="0"/>
          <c:showPercent val="0"/>
          <c:showBubbleSize val="0"/>
        </c:dLbls>
        <c:gapWidth val="100"/>
        <c:overlap val="-24"/>
        <c:axId val="192868352"/>
        <c:axId val="192869888"/>
        <c:extLst/>
      </c:barChart>
      <c:catAx>
        <c:axId val="192868352"/>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2869888"/>
        <c:crosses val="autoZero"/>
        <c:auto val="1"/>
        <c:lblAlgn val="ctr"/>
        <c:lblOffset val="100"/>
        <c:noMultiLvlLbl val="1"/>
      </c:catAx>
      <c:valAx>
        <c:axId val="19286988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28683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Data'!$D$26</c:f>
          <c:strCache>
            <c:ptCount val="1"/>
            <c:pt idx="0">
              <c:v>AVERAGE METERS/MONTH BY RATE CLASS: 1,533</c:v>
            </c:pt>
          </c:strCache>
        </c:strRef>
      </c:tx>
      <c:layout>
        <c:manualLayout>
          <c:xMode val="edge"/>
          <c:yMode val="edge"/>
          <c:x val="0.14689641464719821"/>
          <c:y val="4.8278628092836721E-2"/>
        </c:manualLayout>
      </c:layout>
      <c:overlay val="0"/>
      <c:spPr>
        <a:noFill/>
        <a:ln>
          <a:noFill/>
        </a:ln>
        <a:effectLst/>
      </c:spPr>
      <c:txPr>
        <a:bodyPr rot="0" spcFirstLastPara="1" vertOverflow="ellipsis" vert="horz" wrap="square" anchor="ctr" anchorCtr="1"/>
        <a:lstStyle/>
        <a:p>
          <a:pPr>
            <a:defRPr sz="1300" b="1" i="0" u="none" strike="noStrike" kern="1200" cap="all"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'Chart Data'!$B$21</c:f>
              <c:strCache>
                <c:ptCount val="1"/>
                <c:pt idx="0">
                  <c:v>Meters</c:v>
                </c:pt>
              </c:strCache>
            </c:strRef>
          </c:tx>
          <c:dPt>
            <c:idx val="0"/>
            <c:bubble3D val="0"/>
            <c:spPr>
              <a:gradFill flip="none" rotWithShape="1">
                <a:gsLst>
                  <a:gs pos="0">
                    <a:schemeClr val="accent1">
                      <a:lumMod val="60000"/>
                      <a:lumOff val="40000"/>
                    </a:schemeClr>
                  </a:gs>
                  <a:gs pos="100000">
                    <a:schemeClr val="accent1">
                      <a:lumMod val="75000"/>
                    </a:schemeClr>
                  </a:gs>
                </a:gsLst>
                <a:path path="shape">
                  <a:fillToRect l="50000" t="50000" r="50000" b="50000"/>
                </a:path>
                <a:tileRect/>
              </a:gradFill>
              <a:ln w="19050">
                <a:solidFill>
                  <a:schemeClr val="lt1"/>
                </a:solidFill>
              </a:ln>
              <a:effectLst>
                <a:innerShdw blurRad="114300">
                  <a:schemeClr val="accent1"/>
                </a:innerShdw>
              </a:effectLst>
            </c:spPr>
            <c:extLst>
              <c:ext xmlns:c16="http://schemas.microsoft.com/office/drawing/2014/chart" uri="{C3380CC4-5D6E-409C-BE32-E72D297353CC}">
                <c16:uniqueId val="{00000001-7B14-46E4-91CA-D252E32C9C76}"/>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7B14-46E4-91CA-D252E32C9C76}"/>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E46E-4BCA-AEC3-C956B3F5DE0F}"/>
              </c:ext>
            </c:extLst>
          </c:dPt>
          <c:dLbls>
            <c:dLbl>
              <c:idx val="0"/>
              <c:layout>
                <c:manualLayout>
                  <c:x val="0.49746945424925332"/>
                  <c:y val="-0.13363856203367838"/>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7B14-46E4-91CA-D252E32C9C76}"/>
                </c:ext>
              </c:extLst>
            </c:dLbl>
            <c:dLbl>
              <c:idx val="2"/>
              <c:layout>
                <c:manualLayout>
                  <c:x val="4.5987268832775215E-2"/>
                  <c:y val="6.6413931404641829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E46E-4BCA-AEC3-C956B3F5DE0F}"/>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'Chart Data'!$A$22:$A$24</c:f>
              <c:strCache>
                <c:ptCount val="3"/>
                <c:pt idx="0">
                  <c:v>Residential</c:v>
                </c:pt>
                <c:pt idx="1">
                  <c:v>Commercial</c:v>
                </c:pt>
                <c:pt idx="2">
                  <c:v>Optional Product</c:v>
                </c:pt>
              </c:strCache>
            </c:strRef>
          </c:cat>
          <c:val>
            <c:numRef>
              <c:f>'Chart Data'!$B$22:$B$24</c:f>
              <c:numCache>
                <c:formatCode>_(* #,##0_);_(* \(#,##0\);_(* "-"??_);_(@_)</c:formatCode>
                <c:ptCount val="3"/>
                <c:pt idx="0">
                  <c:v>1440</c:v>
                </c:pt>
                <c:pt idx="1">
                  <c:v>71</c:v>
                </c:pt>
                <c:pt idx="2">
                  <c:v>22</c:v>
                </c:pt>
              </c:numCache>
            </c:numRef>
          </c:val>
          <c:extLst>
            <c:ext xmlns:c16="http://schemas.microsoft.com/office/drawing/2014/chart" uri="{C3380CC4-5D6E-409C-BE32-E72D297353CC}">
              <c16:uniqueId val="{00000006-7B14-46E4-91CA-D252E32C9C76}"/>
            </c:ext>
          </c:extLst>
        </c:ser>
        <c:dLbls>
          <c:dLblPos val="bestFit"/>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68795097823927387"/>
          <c:y val="0.38024629110577557"/>
          <c:w val="0.26177632968292758"/>
          <c:h val="0.26119154715497361"/>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65000"/>
          <a:lumOff val="3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Data'!$D$33</c:f>
          <c:strCache>
            <c:ptCount val="1"/>
            <c:pt idx="0">
              <c:v>AVERAGE USAGE/MONTH BY RATE CLASS: 1,648,315</c:v>
            </c:pt>
          </c:strCache>
        </c:strRef>
      </c:tx>
      <c:layout>
        <c:manualLayout>
          <c:xMode val="edge"/>
          <c:yMode val="edge"/>
          <c:x val="0.14918693971774419"/>
          <c:y val="5.6676971695723347E-2"/>
        </c:manualLayout>
      </c:layout>
      <c:overlay val="0"/>
      <c:spPr>
        <a:noFill/>
        <a:ln>
          <a:noFill/>
        </a:ln>
        <a:effectLst/>
      </c:spPr>
      <c:txPr>
        <a:bodyPr rot="0" spcFirstLastPara="1" vertOverflow="ellipsis" vert="horz" wrap="square" anchor="ctr" anchorCtr="1"/>
        <a:lstStyle/>
        <a:p>
          <a:pPr>
            <a:defRPr sz="1300" b="1" i="0" u="none" strike="noStrike" kern="1200" cap="all"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233216850864626"/>
          <c:y val="0.20974926723015505"/>
          <c:w val="0.48425382810124784"/>
          <c:h val="0.69237409172370423"/>
        </c:manualLayout>
      </c:layout>
      <c:pieChart>
        <c:varyColors val="1"/>
        <c:ser>
          <c:idx val="0"/>
          <c:order val="0"/>
          <c:tx>
            <c:strRef>
              <c:f>'Chart Data'!$B$29</c:f>
              <c:strCache>
                <c:ptCount val="1"/>
                <c:pt idx="0">
                  <c:v>Usage</c:v>
                </c:pt>
              </c:strCache>
            </c:strRef>
          </c:tx>
          <c:dPt>
            <c:idx val="0"/>
            <c:bubble3D val="0"/>
            <c:spPr>
              <a:gradFill>
                <a:gsLst>
                  <a:gs pos="0">
                    <a:schemeClr val="accent1">
                      <a:lumMod val="60000"/>
                      <a:lumOff val="40000"/>
                    </a:schemeClr>
                  </a:gs>
                  <a:gs pos="100000">
                    <a:schemeClr val="accent1">
                      <a:lumMod val="75000"/>
                    </a:schemeClr>
                  </a:gs>
                </a:gsLst>
                <a:path path="shape">
                  <a:fillToRect l="50000" t="50000" r="50000" b="50000"/>
                </a:path>
              </a:gradFill>
              <a:ln w="19050">
                <a:solidFill>
                  <a:schemeClr val="lt1"/>
                </a:solidFill>
              </a:ln>
              <a:effectLst>
                <a:innerShdw blurRad="114300">
                  <a:schemeClr val="accent1"/>
                </a:innerShdw>
              </a:effectLst>
            </c:spPr>
            <c:extLst>
              <c:ext xmlns:c16="http://schemas.microsoft.com/office/drawing/2014/chart" uri="{C3380CC4-5D6E-409C-BE32-E72D297353CC}">
                <c16:uniqueId val="{00000001-B0F2-44CC-BEFC-460EB2603237}"/>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B0F2-44CC-BEFC-460EB2603237}"/>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97AC-4377-9CEF-F86BE87A7742}"/>
              </c:ext>
            </c:extLst>
          </c:dPt>
          <c:dLbls>
            <c:dLbl>
              <c:idx val="0"/>
              <c:layout>
                <c:manualLayout>
                  <c:x val="0.55220961234067889"/>
                  <c:y val="-0.12631657485724296"/>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0F2-44CC-BEFC-460EB2603237}"/>
                </c:ext>
              </c:extLst>
            </c:dLbl>
            <c:dLbl>
              <c:idx val="1"/>
              <c:layout>
                <c:manualLayout>
                  <c:x val="-3.0723609006675843E-2"/>
                  <c:y val="-1.4981268990159252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0F2-44CC-BEFC-460EB2603237}"/>
                </c:ext>
              </c:extLst>
            </c:dLbl>
            <c:dLbl>
              <c:idx val="2"/>
              <c:layout>
                <c:manualLayout>
                  <c:x val="3.6046999459183625E-2"/>
                  <c:y val="5.5405628179649009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97AC-4377-9CEF-F86BE87A7742}"/>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'Chart Data'!$A$30:$A$32</c:f>
              <c:strCache>
                <c:ptCount val="3"/>
                <c:pt idx="0">
                  <c:v>Residential</c:v>
                </c:pt>
                <c:pt idx="1">
                  <c:v>Commercial</c:v>
                </c:pt>
                <c:pt idx="2">
                  <c:v>Optional Product</c:v>
                </c:pt>
              </c:strCache>
            </c:strRef>
          </c:cat>
          <c:val>
            <c:numRef>
              <c:f>'Chart Data'!$B$30:$B$32</c:f>
              <c:numCache>
                <c:formatCode>_(* #,##0_);_(* \(#,##0\);_(* "-"??_);_(@_)</c:formatCode>
                <c:ptCount val="3"/>
                <c:pt idx="0">
                  <c:v>1561227.6666666667</c:v>
                </c:pt>
                <c:pt idx="1">
                  <c:v>57071.333333333336</c:v>
                </c:pt>
                <c:pt idx="2">
                  <c:v>30015.666666666668</c:v>
                </c:pt>
              </c:numCache>
            </c:numRef>
          </c:val>
          <c:extLst>
            <c:ext xmlns:c16="http://schemas.microsoft.com/office/drawing/2014/chart" uri="{C3380CC4-5D6E-409C-BE32-E72D297353CC}">
              <c16:uniqueId val="{00000006-B0F2-44CC-BEFC-460EB2603237}"/>
            </c:ext>
          </c:extLst>
        </c:ser>
        <c:dLbls>
          <c:dLblPos val="outEnd"/>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0449282104565636"/>
          <c:y val="0.38489298145884632"/>
          <c:w val="0.27661379565520194"/>
          <c:h val="0.2595386091028303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65000"/>
          <a:lumOff val="3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9525</xdr:colOff>
      <xdr:row>15</xdr:row>
      <xdr:rowOff>1</xdr:rowOff>
    </xdr:from>
    <xdr:to>
      <xdr:col>4</xdr:col>
      <xdr:colOff>0</xdr:colOff>
      <xdr:row>33</xdr:row>
      <xdr:rowOff>1</xdr:rowOff>
    </xdr:to>
    <xdr:graphicFrame macro="">
      <xdr:nvGraphicFramePr>
        <xdr:cNvPr id="2" name="Chart 1">
          <a:extLst>
            <a:ext uri="{FF2B5EF4-FFF2-40B4-BE49-F238E27FC236}">
              <a16:creationId xmlns:a16="http://schemas.microsoft.com/office/drawing/2014/main" id="{A5AFA4F5-2D07-4C64-9752-25D1F469D2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9524</xdr:colOff>
      <xdr:row>34</xdr:row>
      <xdr:rowOff>1</xdr:rowOff>
    </xdr:from>
    <xdr:to>
      <xdr:col>3</xdr:col>
      <xdr:colOff>2457449</xdr:colOff>
      <xdr:row>52</xdr:row>
      <xdr:rowOff>0</xdr:rowOff>
    </xdr:to>
    <xdr:graphicFrame macro="">
      <xdr:nvGraphicFramePr>
        <xdr:cNvPr id="3" name="Chart 2">
          <a:extLst>
            <a:ext uri="{FF2B5EF4-FFF2-40B4-BE49-F238E27FC236}">
              <a16:creationId xmlns:a16="http://schemas.microsoft.com/office/drawing/2014/main" id="{9A149E4D-7D03-4EFD-AF0C-47BB60F5AE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53</xdr:row>
      <xdr:rowOff>0</xdr:rowOff>
    </xdr:from>
    <xdr:to>
      <xdr:col>2</xdr:col>
      <xdr:colOff>66675</xdr:colOff>
      <xdr:row>68</xdr:row>
      <xdr:rowOff>190500</xdr:rowOff>
    </xdr:to>
    <xdr:graphicFrame macro="">
      <xdr:nvGraphicFramePr>
        <xdr:cNvPr id="4" name="Chart 1">
          <a:extLst>
            <a:ext uri="{FF2B5EF4-FFF2-40B4-BE49-F238E27FC236}">
              <a16:creationId xmlns:a16="http://schemas.microsoft.com/office/drawing/2014/main" id="{E8953DBE-CB2F-40C0-9701-ACB61EF321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66675</xdr:colOff>
      <xdr:row>53</xdr:row>
      <xdr:rowOff>0</xdr:rowOff>
    </xdr:from>
    <xdr:to>
      <xdr:col>4</xdr:col>
      <xdr:colOff>1</xdr:colOff>
      <xdr:row>68</xdr:row>
      <xdr:rowOff>190501</xdr:rowOff>
    </xdr:to>
    <xdr:graphicFrame macro="">
      <xdr:nvGraphicFramePr>
        <xdr:cNvPr id="8" name="Chart 1">
          <a:extLst>
            <a:ext uri="{FF2B5EF4-FFF2-40B4-BE49-F238E27FC236}">
              <a16:creationId xmlns:a16="http://schemas.microsoft.com/office/drawing/2014/main" id="{3AA1EB66-239B-4075-92A5-89EAEB18E3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55</xdr:row>
      <xdr:rowOff>0</xdr:rowOff>
    </xdr:from>
    <xdr:to>
      <xdr:col>4</xdr:col>
      <xdr:colOff>304800</xdr:colOff>
      <xdr:row>56</xdr:row>
      <xdr:rowOff>114300</xdr:rowOff>
    </xdr:to>
    <xdr:sp macro="" textlink="">
      <xdr:nvSpPr>
        <xdr:cNvPr id="2" name="AutoShape 2" descr="Image result for carlisle ma town seal">
          <a:extLst>
            <a:ext uri="{FF2B5EF4-FFF2-40B4-BE49-F238E27FC236}">
              <a16:creationId xmlns:a16="http://schemas.microsoft.com/office/drawing/2014/main" id="{53FD6753-891E-4ABB-84B2-ADD225CEC7B2}"/>
            </a:ext>
          </a:extLst>
        </xdr:cNvPr>
        <xdr:cNvSpPr>
          <a:spLocks noChangeAspect="1" noChangeArrowheads="1"/>
        </xdr:cNvSpPr>
      </xdr:nvSpPr>
      <xdr:spPr bwMode="auto">
        <a:xfrm>
          <a:off x="3476625" y="432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55</xdr:row>
      <xdr:rowOff>0</xdr:rowOff>
    </xdr:from>
    <xdr:to>
      <xdr:col>5</xdr:col>
      <xdr:colOff>166687</xdr:colOff>
      <xdr:row>61</xdr:row>
      <xdr:rowOff>95250</xdr:rowOff>
    </xdr:to>
    <xdr:sp macro="" textlink="">
      <xdr:nvSpPr>
        <xdr:cNvPr id="3" name="AutoShape 5" descr="Image result for carlisle ma town seal">
          <a:extLst>
            <a:ext uri="{FF2B5EF4-FFF2-40B4-BE49-F238E27FC236}">
              <a16:creationId xmlns:a16="http://schemas.microsoft.com/office/drawing/2014/main" id="{7AA5ABF4-55D9-4639-8F7F-012B58605592}"/>
            </a:ext>
          </a:extLst>
        </xdr:cNvPr>
        <xdr:cNvSpPr>
          <a:spLocks noChangeAspect="1" noChangeArrowheads="1"/>
        </xdr:cNvSpPr>
      </xdr:nvSpPr>
      <xdr:spPr bwMode="auto">
        <a:xfrm>
          <a:off x="3476625" y="4324350"/>
          <a:ext cx="1238250" cy="1238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95250</xdr:colOff>
      <xdr:row>54</xdr:row>
      <xdr:rowOff>23812</xdr:rowOff>
    </xdr:from>
    <xdr:to>
      <xdr:col>5</xdr:col>
      <xdr:colOff>202138</xdr:colOff>
      <xdr:row>60</xdr:row>
      <xdr:rowOff>59263</xdr:rowOff>
    </xdr:to>
    <xdr:pic>
      <xdr:nvPicPr>
        <xdr:cNvPr id="4" name="Picture 3">
          <a:extLst>
            <a:ext uri="{FF2B5EF4-FFF2-40B4-BE49-F238E27FC236}">
              <a16:creationId xmlns:a16="http://schemas.microsoft.com/office/drawing/2014/main" id="{EC36E2E9-9417-4283-9B1C-C42463DCE6E4}"/>
            </a:ext>
          </a:extLst>
        </xdr:cNvPr>
        <xdr:cNvPicPr>
          <a:picLocks noChangeAspect="1"/>
        </xdr:cNvPicPr>
      </xdr:nvPicPr>
      <xdr:blipFill>
        <a:blip xmlns:r="http://schemas.openxmlformats.org/officeDocument/2006/relationships" r:embed="rId1"/>
        <a:stretch>
          <a:fillRect/>
        </a:stretch>
      </xdr:blipFill>
      <xdr:spPr>
        <a:xfrm>
          <a:off x="3571875" y="4157662"/>
          <a:ext cx="1178451" cy="11784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assenergy.org/renewable-energy/wmeco"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lonialpowergroup.com/carlisle" TargetMode="Externa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F74"/>
  <sheetViews>
    <sheetView showGridLines="0" tabSelected="1" workbookViewId="0"/>
  </sheetViews>
  <sheetFormatPr defaultRowHeight="15.75" x14ac:dyDescent="0.25"/>
  <cols>
    <col min="1" max="4" width="36.85546875" style="2" customWidth="1"/>
    <col min="5" max="5" width="9.140625" style="19"/>
    <col min="6" max="6" width="52.28515625" style="2" customWidth="1"/>
    <col min="7" max="16384" width="9.140625" style="2"/>
  </cols>
  <sheetData>
    <row r="2" spans="1:6" ht="18" x14ac:dyDescent="0.25">
      <c r="A2" s="108" t="s">
        <v>15</v>
      </c>
      <c r="B2" s="108"/>
      <c r="C2" s="108"/>
      <c r="D2" s="108"/>
    </row>
    <row r="3" spans="1:6" x14ac:dyDescent="0.25">
      <c r="A3" s="109" t="s">
        <v>77</v>
      </c>
      <c r="B3" s="109"/>
      <c r="C3" s="109"/>
      <c r="D3" s="109"/>
    </row>
    <row r="4" spans="1:6" ht="17.25" customHeight="1" x14ac:dyDescent="0.25">
      <c r="A4" s="107" t="s">
        <v>78</v>
      </c>
      <c r="B4" s="107"/>
      <c r="C4" s="107"/>
      <c r="D4" s="107"/>
    </row>
    <row r="5" spans="1:6" ht="95.25" customHeight="1" x14ac:dyDescent="0.25">
      <c r="A5" s="103" t="s">
        <v>70</v>
      </c>
      <c r="B5" s="103"/>
      <c r="C5" s="103"/>
      <c r="D5" s="103"/>
    </row>
    <row r="6" spans="1:6" ht="21" customHeight="1" x14ac:dyDescent="0.25">
      <c r="A6" s="110" t="s">
        <v>5</v>
      </c>
      <c r="B6" s="111"/>
      <c r="C6" s="111"/>
      <c r="D6" s="112"/>
    </row>
    <row r="7" spans="1:6" s="14" customFormat="1" ht="22.5" customHeight="1" x14ac:dyDescent="0.25">
      <c r="A7" s="106" t="s">
        <v>12</v>
      </c>
      <c r="B7" s="94"/>
      <c r="C7" s="94" t="s">
        <v>26</v>
      </c>
      <c r="D7" s="95"/>
      <c r="E7" s="20"/>
    </row>
    <row r="8" spans="1:6" ht="23.25" customHeight="1" x14ac:dyDescent="0.25">
      <c r="A8" s="106" t="s">
        <v>0</v>
      </c>
      <c r="B8" s="94"/>
      <c r="C8" s="94" t="s">
        <v>16</v>
      </c>
      <c r="D8" s="95"/>
    </row>
    <row r="9" spans="1:6" s="36" customFormat="1" ht="22.5" customHeight="1" x14ac:dyDescent="0.25">
      <c r="A9" s="106" t="s">
        <v>13</v>
      </c>
      <c r="B9" s="94"/>
      <c r="C9" s="94" t="s">
        <v>17</v>
      </c>
      <c r="D9" s="95"/>
      <c r="E9" s="34"/>
      <c r="F9" s="35"/>
    </row>
    <row r="10" spans="1:6" s="33" customFormat="1" ht="25.5" customHeight="1" x14ac:dyDescent="0.25">
      <c r="A10" s="106" t="s">
        <v>4</v>
      </c>
      <c r="B10" s="94"/>
      <c r="C10" s="94" t="s">
        <v>18</v>
      </c>
      <c r="D10" s="95"/>
      <c r="E10" s="31"/>
      <c r="F10" s="32"/>
    </row>
    <row r="11" spans="1:6" s="26" customFormat="1" ht="13.5" customHeight="1" x14ac:dyDescent="0.25">
      <c r="A11" s="98" t="s">
        <v>28</v>
      </c>
      <c r="B11" s="99"/>
      <c r="C11" s="96" t="s">
        <v>24</v>
      </c>
      <c r="D11" s="97"/>
      <c r="E11" s="25"/>
    </row>
    <row r="12" spans="1:6" s="26" customFormat="1" ht="13.5" customHeight="1" x14ac:dyDescent="0.25">
      <c r="A12" s="100"/>
      <c r="B12" s="101"/>
      <c r="C12" s="104" t="s">
        <v>25</v>
      </c>
      <c r="D12" s="105"/>
      <c r="E12" s="25"/>
    </row>
    <row r="13" spans="1:6" x14ac:dyDescent="0.25">
      <c r="A13" s="1"/>
      <c r="B13" s="1"/>
      <c r="C13" s="1"/>
      <c r="D13" s="1"/>
    </row>
    <row r="14" spans="1:6" ht="18" x14ac:dyDescent="0.25">
      <c r="A14" s="13" t="s">
        <v>14</v>
      </c>
      <c r="B14" s="11"/>
      <c r="C14" s="1"/>
      <c r="D14" s="37" t="s">
        <v>60</v>
      </c>
    </row>
    <row r="15" spans="1:6" ht="68.25" customHeight="1" x14ac:dyDescent="0.25">
      <c r="A15" s="103" t="s">
        <v>72</v>
      </c>
      <c r="B15" s="103"/>
      <c r="C15" s="103"/>
      <c r="D15" s="103"/>
      <c r="F15" s="15"/>
    </row>
    <row r="55" spans="6:6" s="19" customFormat="1" x14ac:dyDescent="0.25"/>
    <row r="56" spans="6:6" x14ac:dyDescent="0.25">
      <c r="F56" s="2" t="s">
        <v>8</v>
      </c>
    </row>
    <row r="67" spans="1:4" ht="31.5" customHeight="1" x14ac:dyDescent="0.25">
      <c r="A67" s="102"/>
      <c r="B67" s="102"/>
      <c r="C67" s="102"/>
      <c r="D67" s="102"/>
    </row>
    <row r="70" spans="1:4" s="19" customFormat="1" x14ac:dyDescent="0.25">
      <c r="A70" s="21"/>
      <c r="B70" s="21"/>
      <c r="C70" s="21"/>
      <c r="D70" s="21"/>
    </row>
    <row r="71" spans="1:4" s="19" customFormat="1" x14ac:dyDescent="0.25">
      <c r="A71" s="21"/>
      <c r="B71" s="21"/>
      <c r="C71" s="21"/>
      <c r="D71" s="21"/>
    </row>
    <row r="74" spans="1:4" x14ac:dyDescent="0.25">
      <c r="A74" s="2" t="s">
        <v>8</v>
      </c>
    </row>
  </sheetData>
  <mergeCells count="18">
    <mergeCell ref="A7:B7"/>
    <mergeCell ref="A8:B8"/>
    <mergeCell ref="A9:B9"/>
    <mergeCell ref="C7:D7"/>
    <mergeCell ref="C8:D8"/>
    <mergeCell ref="C9:D9"/>
    <mergeCell ref="A4:D4"/>
    <mergeCell ref="A2:D2"/>
    <mergeCell ref="A5:D5"/>
    <mergeCell ref="A3:D3"/>
    <mergeCell ref="A6:D6"/>
    <mergeCell ref="C10:D10"/>
    <mergeCell ref="C11:D11"/>
    <mergeCell ref="A11:B12"/>
    <mergeCell ref="A67:D67"/>
    <mergeCell ref="A15:D15"/>
    <mergeCell ref="C12:D12"/>
    <mergeCell ref="A10:B10"/>
  </mergeCells>
  <hyperlinks>
    <hyperlink ref="D14" r:id="rId1" display="Click here for Eversource Green Info" xr:uid="{00000000-0004-0000-0000-000000000000}"/>
  </hyperlinks>
  <printOptions horizontalCentered="1"/>
  <pageMargins left="0.25" right="0.25" top="0.25" bottom="0" header="0.05" footer="0.05"/>
  <pageSetup scale="61" orientation="portrait" horizontalDpi="4294967293" verticalDpi="4294967293"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16AC5-BB4F-4CEC-BF02-CAF7E23E12B9}">
  <dimension ref="A1:AD68"/>
  <sheetViews>
    <sheetView zoomScale="80" zoomScaleNormal="80" workbookViewId="0">
      <selection sqref="A1:N1"/>
    </sheetView>
  </sheetViews>
  <sheetFormatPr defaultRowHeight="15" x14ac:dyDescent="0.25"/>
  <cols>
    <col min="1" max="1" width="13.7109375" style="76" customWidth="1"/>
    <col min="2" max="2" width="12" style="76" customWidth="1"/>
    <col min="3" max="3" width="14.42578125" style="76" customWidth="1"/>
    <col min="4" max="4" width="14.140625" style="76" customWidth="1"/>
    <col min="5" max="5" width="16.140625" style="76" customWidth="1"/>
    <col min="6" max="6" width="14.42578125" style="76" customWidth="1"/>
    <col min="7" max="7" width="12.28515625" style="76" customWidth="1"/>
    <col min="8" max="8" width="10.5703125" style="76" customWidth="1"/>
    <col min="9" max="9" width="12.85546875" style="76" customWidth="1"/>
    <col min="10" max="11" width="11.7109375" style="76" customWidth="1"/>
    <col min="12" max="12" width="15" style="76" customWidth="1"/>
    <col min="13" max="13" width="16.42578125" style="76" bestFit="1" customWidth="1"/>
    <col min="14" max="14" width="15.42578125" style="76" customWidth="1"/>
    <col min="15" max="15" width="2.85546875" style="76" customWidth="1"/>
    <col min="16" max="16" width="15.42578125" style="76" customWidth="1"/>
    <col min="17" max="17" width="12.140625" style="76" customWidth="1"/>
    <col min="18" max="18" width="9.7109375" style="76" bestFit="1" customWidth="1"/>
    <col min="19" max="19" width="11.5703125" style="76" bestFit="1" customWidth="1"/>
    <col min="20" max="20" width="14" style="76" customWidth="1"/>
    <col min="21" max="22" width="11.5703125" style="76" customWidth="1"/>
    <col min="23" max="23" width="13.42578125" style="76" customWidth="1"/>
    <col min="24" max="25" width="10.42578125" style="76" customWidth="1"/>
    <col min="26" max="26" width="11.85546875" style="76" customWidth="1"/>
    <col min="27" max="28" width="10.42578125" style="76" customWidth="1"/>
    <col min="29" max="29" width="11.28515625" style="76" bestFit="1" customWidth="1"/>
    <col min="30" max="30" width="14.28515625" style="76" customWidth="1"/>
    <col min="31" max="16384" width="9.140625" style="76"/>
  </cols>
  <sheetData>
    <row r="1" spans="1:30" ht="24" customHeight="1" x14ac:dyDescent="0.35">
      <c r="A1" s="118" t="s">
        <v>64</v>
      </c>
      <c r="B1" s="118"/>
      <c r="C1" s="118"/>
      <c r="D1" s="118"/>
      <c r="E1" s="118"/>
      <c r="F1" s="118"/>
      <c r="G1" s="118"/>
      <c r="H1" s="118"/>
      <c r="I1" s="118"/>
      <c r="J1" s="118"/>
      <c r="K1" s="118"/>
      <c r="L1" s="118"/>
      <c r="M1" s="118"/>
      <c r="N1" s="118"/>
      <c r="O1" s="77"/>
      <c r="P1" s="118" t="s">
        <v>64</v>
      </c>
      <c r="Q1" s="118"/>
      <c r="R1" s="118"/>
      <c r="S1" s="118"/>
      <c r="T1" s="118"/>
      <c r="U1" s="118"/>
      <c r="V1" s="118"/>
      <c r="W1" s="118"/>
      <c r="X1" s="118"/>
      <c r="Y1" s="118"/>
      <c r="Z1" s="118"/>
      <c r="AA1" s="118"/>
      <c r="AB1" s="118"/>
      <c r="AC1" s="118"/>
      <c r="AD1" s="118"/>
    </row>
    <row r="2" spans="1:30" ht="24" customHeight="1" x14ac:dyDescent="0.35">
      <c r="A2" s="118" t="s">
        <v>75</v>
      </c>
      <c r="B2" s="118"/>
      <c r="C2" s="118"/>
      <c r="D2" s="118"/>
      <c r="E2" s="118"/>
      <c r="F2" s="118"/>
      <c r="G2" s="118"/>
      <c r="H2" s="118"/>
      <c r="I2" s="118"/>
      <c r="J2" s="118"/>
      <c r="K2" s="118"/>
      <c r="L2" s="118"/>
      <c r="M2" s="118"/>
      <c r="N2" s="118"/>
      <c r="O2" s="77"/>
      <c r="P2" s="118" t="str">
        <f>A2</f>
        <v>STANDARD PRODUCT DETAIL REPORT</v>
      </c>
      <c r="Q2" s="118"/>
      <c r="R2" s="118"/>
      <c r="S2" s="118"/>
      <c r="T2" s="118"/>
      <c r="U2" s="118"/>
      <c r="V2" s="118"/>
      <c r="W2" s="118"/>
      <c r="X2" s="118"/>
      <c r="Y2" s="118"/>
      <c r="Z2" s="118"/>
      <c r="AA2" s="118"/>
      <c r="AB2" s="118"/>
      <c r="AC2" s="118"/>
      <c r="AD2" s="118"/>
    </row>
    <row r="4" spans="1:30" ht="23.25" x14ac:dyDescent="0.35">
      <c r="A4" s="118" t="s">
        <v>8</v>
      </c>
      <c r="B4" s="118"/>
      <c r="C4" s="118"/>
      <c r="D4" s="118"/>
      <c r="E4" s="118"/>
      <c r="F4" s="118"/>
      <c r="G4" s="118"/>
      <c r="H4" s="118"/>
      <c r="I4" s="118"/>
      <c r="J4" s="118"/>
      <c r="K4" s="118"/>
      <c r="L4" s="118"/>
      <c r="M4" s="118"/>
      <c r="N4" s="118"/>
      <c r="O4" s="77"/>
      <c r="P4" s="118" t="str">
        <f>A4</f>
        <v xml:space="preserve"> </v>
      </c>
      <c r="Q4" s="119"/>
      <c r="R4" s="119"/>
      <c r="S4" s="119"/>
      <c r="T4" s="119"/>
      <c r="U4" s="119"/>
      <c r="V4" s="119"/>
      <c r="W4" s="119"/>
      <c r="X4" s="119"/>
      <c r="Y4" s="119"/>
      <c r="Z4" s="119"/>
      <c r="AA4" s="119"/>
      <c r="AB4" s="119"/>
      <c r="AC4" s="119"/>
      <c r="AD4" s="119"/>
    </row>
    <row r="5" spans="1:30" ht="15" customHeight="1" x14ac:dyDescent="0.25">
      <c r="A5" s="38"/>
      <c r="B5" s="38"/>
      <c r="C5" s="38"/>
      <c r="D5" s="38"/>
      <c r="E5" s="38"/>
      <c r="F5" s="38"/>
      <c r="G5" s="38"/>
      <c r="H5" s="38"/>
      <c r="I5" s="38"/>
      <c r="J5" s="38"/>
      <c r="K5" s="38"/>
      <c r="L5" s="38"/>
      <c r="M5" s="38"/>
      <c r="N5" s="38"/>
      <c r="P5" s="78"/>
      <c r="Q5" s="113" t="s">
        <v>31</v>
      </c>
      <c r="R5" s="113"/>
      <c r="S5" s="114"/>
      <c r="T5" s="115" t="s">
        <v>34</v>
      </c>
      <c r="U5" s="113"/>
      <c r="V5" s="114"/>
      <c r="W5" s="115" t="s">
        <v>35</v>
      </c>
      <c r="X5" s="113"/>
      <c r="Y5" s="114"/>
      <c r="Z5" s="115" t="s">
        <v>32</v>
      </c>
      <c r="AA5" s="113"/>
      <c r="AB5" s="114"/>
      <c r="AC5" s="39" t="s">
        <v>36</v>
      </c>
      <c r="AD5" s="116" t="s">
        <v>19</v>
      </c>
    </row>
    <row r="6" spans="1:30" s="45" customFormat="1" ht="30" x14ac:dyDescent="0.25">
      <c r="A6" s="40" t="s">
        <v>37</v>
      </c>
      <c r="B6" s="40" t="s">
        <v>38</v>
      </c>
      <c r="C6" s="40" t="s">
        <v>39</v>
      </c>
      <c r="D6" s="40" t="s">
        <v>40</v>
      </c>
      <c r="E6" s="40" t="s">
        <v>41</v>
      </c>
      <c r="F6" s="40" t="s">
        <v>42</v>
      </c>
      <c r="G6" s="40" t="s">
        <v>43</v>
      </c>
      <c r="H6" s="40" t="s">
        <v>44</v>
      </c>
      <c r="I6" s="40" t="s">
        <v>20</v>
      </c>
      <c r="J6" s="40" t="s">
        <v>21</v>
      </c>
      <c r="K6" s="40" t="s">
        <v>22</v>
      </c>
      <c r="L6" s="40" t="s">
        <v>0</v>
      </c>
      <c r="M6" s="40" t="s">
        <v>45</v>
      </c>
      <c r="N6" s="40" t="s">
        <v>33</v>
      </c>
      <c r="O6" s="80"/>
      <c r="P6" s="79" t="s">
        <v>37</v>
      </c>
      <c r="Q6" s="41" t="s">
        <v>46</v>
      </c>
      <c r="R6" s="42" t="s">
        <v>47</v>
      </c>
      <c r="S6" s="43" t="s">
        <v>48</v>
      </c>
      <c r="T6" s="44" t="s">
        <v>46</v>
      </c>
      <c r="U6" s="42" t="s">
        <v>47</v>
      </c>
      <c r="V6" s="43" t="s">
        <v>48</v>
      </c>
      <c r="W6" s="44" t="s">
        <v>49</v>
      </c>
      <c r="X6" s="42" t="s">
        <v>47</v>
      </c>
      <c r="Y6" s="43" t="s">
        <v>48</v>
      </c>
      <c r="Z6" s="44" t="s">
        <v>46</v>
      </c>
      <c r="AA6" s="42" t="s">
        <v>47</v>
      </c>
      <c r="AB6" s="43" t="s">
        <v>48</v>
      </c>
      <c r="AC6" s="43" t="s">
        <v>48</v>
      </c>
      <c r="AD6" s="117"/>
    </row>
    <row r="7" spans="1:30" s="45" customFormat="1" x14ac:dyDescent="0.25">
      <c r="A7" s="46">
        <f t="shared" ref="A7:A10" si="0">A8+31</f>
        <v>43721</v>
      </c>
      <c r="B7" s="47">
        <v>1433</v>
      </c>
      <c r="C7" s="47">
        <v>1255140</v>
      </c>
      <c r="D7" s="47">
        <v>71</v>
      </c>
      <c r="E7" s="47">
        <v>53066</v>
      </c>
      <c r="F7" s="47">
        <v>0</v>
      </c>
      <c r="G7" s="47">
        <v>0</v>
      </c>
      <c r="H7" s="47">
        <v>0</v>
      </c>
      <c r="I7" s="47">
        <v>0</v>
      </c>
      <c r="J7" s="47">
        <f t="shared" ref="J7:J10" si="1">B7+D7+F7+H7</f>
        <v>1504</v>
      </c>
      <c r="K7" s="47">
        <f t="shared" ref="K7:K10" si="2">C7+E7+G7+I7</f>
        <v>1308206</v>
      </c>
      <c r="L7" s="48" t="s">
        <v>16</v>
      </c>
      <c r="M7" s="49" t="s">
        <v>23</v>
      </c>
      <c r="N7" s="49" t="s">
        <v>65</v>
      </c>
      <c r="O7" s="80"/>
      <c r="P7" s="50">
        <f t="shared" ref="P7:P9" si="3">A7</f>
        <v>43721</v>
      </c>
      <c r="Q7" s="51">
        <v>0.10836</v>
      </c>
      <c r="R7" s="48">
        <v>0.10981</v>
      </c>
      <c r="S7" s="52">
        <f t="shared" ref="S7:S9" si="4">(Q7-R7)*C7</f>
        <v>-1819.9530000000086</v>
      </c>
      <c r="T7" s="51">
        <v>0.10569000000000001</v>
      </c>
      <c r="U7" s="48">
        <v>0.10981</v>
      </c>
      <c r="V7" s="53">
        <f t="shared" ref="V7:V9" si="5">(T7-U7)*E7</f>
        <v>-218.63191999999992</v>
      </c>
      <c r="W7" s="54">
        <v>0.11498</v>
      </c>
      <c r="X7" s="48">
        <v>0.10981</v>
      </c>
      <c r="Y7" s="52">
        <f t="shared" ref="Y7:Y9" si="6">(W7-X7)*G7</f>
        <v>0</v>
      </c>
      <c r="Z7" s="51">
        <v>0.11403000000000001</v>
      </c>
      <c r="AA7" s="48">
        <v>0.10981</v>
      </c>
      <c r="AB7" s="52">
        <f t="shared" ref="AB7:AB9" si="7">(Z7-AA7)*I7</f>
        <v>0</v>
      </c>
      <c r="AC7" s="55">
        <f t="shared" ref="AC7:AC9" si="8">AB7+Y7+S7+V7</f>
        <v>-2038.5849200000084</v>
      </c>
      <c r="AD7" s="56">
        <f t="shared" ref="AD7:AD9" si="9">+C7/B7</f>
        <v>875.88276343335656</v>
      </c>
    </row>
    <row r="8" spans="1:30" s="45" customFormat="1" x14ac:dyDescent="0.25">
      <c r="A8" s="46">
        <f t="shared" si="0"/>
        <v>43690</v>
      </c>
      <c r="B8" s="47">
        <v>1439</v>
      </c>
      <c r="C8" s="47">
        <v>1394192</v>
      </c>
      <c r="D8" s="47">
        <v>71</v>
      </c>
      <c r="E8" s="47">
        <v>58017</v>
      </c>
      <c r="F8" s="47">
        <v>0</v>
      </c>
      <c r="G8" s="47">
        <v>0</v>
      </c>
      <c r="H8" s="47">
        <v>0</v>
      </c>
      <c r="I8" s="47">
        <v>0</v>
      </c>
      <c r="J8" s="47">
        <f t="shared" si="1"/>
        <v>1510</v>
      </c>
      <c r="K8" s="47">
        <f t="shared" si="2"/>
        <v>1452209</v>
      </c>
      <c r="L8" s="48" t="s">
        <v>16</v>
      </c>
      <c r="M8" s="49" t="s">
        <v>23</v>
      </c>
      <c r="N8" s="49" t="s">
        <v>65</v>
      </c>
      <c r="O8" s="80"/>
      <c r="P8" s="50">
        <f t="shared" si="3"/>
        <v>43690</v>
      </c>
      <c r="Q8" s="51">
        <v>0.10836</v>
      </c>
      <c r="R8" s="48">
        <v>0.10981</v>
      </c>
      <c r="S8" s="52">
        <f t="shared" si="4"/>
        <v>-2021.5784000000094</v>
      </c>
      <c r="T8" s="51">
        <v>0.10569000000000001</v>
      </c>
      <c r="U8" s="48">
        <v>0.10981</v>
      </c>
      <c r="V8" s="53">
        <f t="shared" si="5"/>
        <v>-239.03003999999993</v>
      </c>
      <c r="W8" s="54">
        <v>0.11498</v>
      </c>
      <c r="X8" s="48">
        <v>0.10981</v>
      </c>
      <c r="Y8" s="52">
        <f t="shared" si="6"/>
        <v>0</v>
      </c>
      <c r="Z8" s="51">
        <v>0.11403000000000001</v>
      </c>
      <c r="AA8" s="48">
        <v>0.10981</v>
      </c>
      <c r="AB8" s="52">
        <f t="shared" si="7"/>
        <v>0</v>
      </c>
      <c r="AC8" s="55">
        <f t="shared" si="8"/>
        <v>-2260.6084400000095</v>
      </c>
      <c r="AD8" s="56">
        <f t="shared" si="9"/>
        <v>968.86170952050031</v>
      </c>
    </row>
    <row r="9" spans="1:30" s="45" customFormat="1" x14ac:dyDescent="0.25">
      <c r="A9" s="46">
        <f t="shared" si="0"/>
        <v>43659</v>
      </c>
      <c r="B9" s="47">
        <v>1448</v>
      </c>
      <c r="C9" s="47">
        <v>2034351</v>
      </c>
      <c r="D9" s="47">
        <v>71</v>
      </c>
      <c r="E9" s="47">
        <v>60131</v>
      </c>
      <c r="F9" s="47">
        <v>0</v>
      </c>
      <c r="G9" s="47">
        <v>0</v>
      </c>
      <c r="H9" s="47">
        <v>0</v>
      </c>
      <c r="I9" s="47">
        <v>0</v>
      </c>
      <c r="J9" s="47">
        <f t="shared" si="1"/>
        <v>1519</v>
      </c>
      <c r="K9" s="47">
        <f t="shared" si="2"/>
        <v>2094482</v>
      </c>
      <c r="L9" s="48" t="s">
        <v>16</v>
      </c>
      <c r="M9" s="49" t="s">
        <v>23</v>
      </c>
      <c r="N9" s="49" t="s">
        <v>65</v>
      </c>
      <c r="O9" s="80"/>
      <c r="P9" s="50">
        <f t="shared" si="3"/>
        <v>43659</v>
      </c>
      <c r="Q9" s="51">
        <v>0.10836</v>
      </c>
      <c r="R9" s="48">
        <v>0.10981</v>
      </c>
      <c r="S9" s="52">
        <f t="shared" si="4"/>
        <v>-2949.8089500000137</v>
      </c>
      <c r="T9" s="51">
        <v>0.10569000000000001</v>
      </c>
      <c r="U9" s="48">
        <v>0.10981</v>
      </c>
      <c r="V9" s="53">
        <f t="shared" si="5"/>
        <v>-247.73971999999992</v>
      </c>
      <c r="W9" s="54">
        <v>0.11498</v>
      </c>
      <c r="X9" s="48">
        <v>0.10981</v>
      </c>
      <c r="Y9" s="52">
        <f t="shared" si="6"/>
        <v>0</v>
      </c>
      <c r="Z9" s="51">
        <v>0.11403000000000001</v>
      </c>
      <c r="AA9" s="48">
        <v>0.10981</v>
      </c>
      <c r="AB9" s="52">
        <f t="shared" si="7"/>
        <v>0</v>
      </c>
      <c r="AC9" s="55">
        <f t="shared" si="8"/>
        <v>-3197.5486700000138</v>
      </c>
      <c r="AD9" s="56">
        <f t="shared" si="9"/>
        <v>1404.9385359116022</v>
      </c>
    </row>
    <row r="10" spans="1:30" s="45" customFormat="1" x14ac:dyDescent="0.25">
      <c r="A10" s="46">
        <f t="shared" si="0"/>
        <v>43628</v>
      </c>
      <c r="B10" s="47">
        <v>1460</v>
      </c>
      <c r="C10" s="47">
        <v>1180673</v>
      </c>
      <c r="D10" s="47">
        <v>72</v>
      </c>
      <c r="E10" s="47">
        <v>51932</v>
      </c>
      <c r="F10" s="47">
        <v>0</v>
      </c>
      <c r="G10" s="47">
        <v>0</v>
      </c>
      <c r="H10" s="47">
        <v>0</v>
      </c>
      <c r="I10" s="47">
        <v>0</v>
      </c>
      <c r="J10" s="47">
        <f t="shared" si="1"/>
        <v>1532</v>
      </c>
      <c r="K10" s="47">
        <f t="shared" si="2"/>
        <v>1232605</v>
      </c>
      <c r="L10" s="48" t="s">
        <v>16</v>
      </c>
      <c r="M10" s="49" t="s">
        <v>23</v>
      </c>
      <c r="N10" s="49" t="s">
        <v>65</v>
      </c>
      <c r="O10" s="80"/>
      <c r="P10" s="50">
        <f t="shared" ref="P10" si="10">A10</f>
        <v>43628</v>
      </c>
      <c r="Q10" s="51">
        <v>0.13588</v>
      </c>
      <c r="R10" s="48">
        <v>0.10981</v>
      </c>
      <c r="S10" s="52">
        <f t="shared" ref="S10" si="11">(Q10-R10)*C10</f>
        <v>30780.145109999994</v>
      </c>
      <c r="T10" s="51">
        <v>0.13184999999999999</v>
      </c>
      <c r="U10" s="48">
        <v>0.10981</v>
      </c>
      <c r="V10" s="53">
        <f t="shared" ref="V10" si="12">(T10-U10)*E10</f>
        <v>1144.5812799999994</v>
      </c>
      <c r="W10" s="54">
        <v>0.11498</v>
      </c>
      <c r="X10" s="48">
        <v>0.10981</v>
      </c>
      <c r="Y10" s="52">
        <f t="shared" ref="Y10" si="13">(W10-X10)*G10</f>
        <v>0</v>
      </c>
      <c r="Z10" s="51">
        <v>0.11403000000000001</v>
      </c>
      <c r="AA10" s="48">
        <v>0.10981</v>
      </c>
      <c r="AB10" s="52">
        <f t="shared" ref="AB10" si="14">(Z10-AA10)*I10</f>
        <v>0</v>
      </c>
      <c r="AC10" s="55">
        <f t="shared" ref="AC10" si="15">AB10+Y10+S10+V10</f>
        <v>31924.726389999993</v>
      </c>
      <c r="AD10" s="56">
        <f t="shared" ref="AD10" si="16">+C10/B10</f>
        <v>808.68013698630136</v>
      </c>
    </row>
    <row r="11" spans="1:30" s="45" customFormat="1" x14ac:dyDescent="0.25">
      <c r="A11" s="46">
        <f t="shared" ref="A11:A13" si="17">A12+31</f>
        <v>43597</v>
      </c>
      <c r="B11" s="47">
        <v>1476</v>
      </c>
      <c r="C11" s="47">
        <v>1107557</v>
      </c>
      <c r="D11" s="47">
        <v>73</v>
      </c>
      <c r="E11" s="47">
        <v>48712</v>
      </c>
      <c r="F11" s="47">
        <v>0</v>
      </c>
      <c r="G11" s="47">
        <v>0</v>
      </c>
      <c r="H11" s="47">
        <v>0</v>
      </c>
      <c r="I11" s="47">
        <v>0</v>
      </c>
      <c r="J11" s="47">
        <f t="shared" ref="J11:J15" si="18">B11+D11+F11+H11</f>
        <v>1549</v>
      </c>
      <c r="K11" s="47">
        <f t="shared" ref="K11:K15" si="19">C11+E11+G11+I11</f>
        <v>1156269</v>
      </c>
      <c r="L11" s="48" t="s">
        <v>16</v>
      </c>
      <c r="M11" s="49" t="s">
        <v>23</v>
      </c>
      <c r="N11" s="49" t="s">
        <v>65</v>
      </c>
      <c r="O11" s="80"/>
      <c r="P11" s="50">
        <f t="shared" ref="P11:P12" si="20">A11</f>
        <v>43597</v>
      </c>
      <c r="Q11" s="51">
        <v>0.13588</v>
      </c>
      <c r="R11" s="48">
        <v>0.10981</v>
      </c>
      <c r="S11" s="52">
        <f t="shared" ref="S11:S12" si="21">(Q11-R11)*C11</f>
        <v>28874.010989999995</v>
      </c>
      <c r="T11" s="51">
        <v>0.13184999999999999</v>
      </c>
      <c r="U11" s="48">
        <v>0.10981</v>
      </c>
      <c r="V11" s="53">
        <f t="shared" ref="V11:V12" si="22">(T11-U11)*E11</f>
        <v>1073.6124799999996</v>
      </c>
      <c r="W11" s="54">
        <v>0.11498</v>
      </c>
      <c r="X11" s="48">
        <v>0.10981</v>
      </c>
      <c r="Y11" s="52">
        <f t="shared" ref="Y11:Y12" si="23">(W11-X11)*G11</f>
        <v>0</v>
      </c>
      <c r="Z11" s="51">
        <v>0.11403000000000001</v>
      </c>
      <c r="AA11" s="48">
        <v>0.10981</v>
      </c>
      <c r="AB11" s="52">
        <f t="shared" ref="AB11:AB15" si="24">(Z11-AA11)*I11</f>
        <v>0</v>
      </c>
      <c r="AC11" s="55">
        <f t="shared" ref="AC11:AC12" si="25">AB11+Y11+S11+V11</f>
        <v>29947.623469999995</v>
      </c>
      <c r="AD11" s="56">
        <f t="shared" ref="AD11:AD12" si="26">+C11/B11</f>
        <v>750.3773712737127</v>
      </c>
    </row>
    <row r="12" spans="1:30" s="45" customFormat="1" x14ac:dyDescent="0.25">
      <c r="A12" s="46">
        <f t="shared" si="17"/>
        <v>43566</v>
      </c>
      <c r="B12" s="47">
        <v>1493</v>
      </c>
      <c r="C12" s="47">
        <v>1101640</v>
      </c>
      <c r="D12" s="47">
        <v>73</v>
      </c>
      <c r="E12" s="47">
        <v>53428</v>
      </c>
      <c r="F12" s="47">
        <v>0</v>
      </c>
      <c r="G12" s="47">
        <v>0</v>
      </c>
      <c r="H12" s="47">
        <v>0</v>
      </c>
      <c r="I12" s="47">
        <v>0</v>
      </c>
      <c r="J12" s="47">
        <f t="shared" si="18"/>
        <v>1566</v>
      </c>
      <c r="K12" s="47">
        <f t="shared" si="19"/>
        <v>1155068</v>
      </c>
      <c r="L12" s="48" t="s">
        <v>16</v>
      </c>
      <c r="M12" s="49" t="s">
        <v>23</v>
      </c>
      <c r="N12" s="49" t="s">
        <v>65</v>
      </c>
      <c r="O12" s="80"/>
      <c r="P12" s="50">
        <f t="shared" si="20"/>
        <v>43566</v>
      </c>
      <c r="Q12" s="51">
        <v>0.13588</v>
      </c>
      <c r="R12" s="48">
        <v>0.10981</v>
      </c>
      <c r="S12" s="52">
        <f t="shared" si="21"/>
        <v>28719.754799999995</v>
      </c>
      <c r="T12" s="51">
        <v>0.13184999999999999</v>
      </c>
      <c r="U12" s="48">
        <v>0.10981</v>
      </c>
      <c r="V12" s="53">
        <f t="shared" si="22"/>
        <v>1177.5531199999996</v>
      </c>
      <c r="W12" s="54">
        <v>0.11498</v>
      </c>
      <c r="X12" s="48">
        <v>0.10981</v>
      </c>
      <c r="Y12" s="52">
        <f t="shared" si="23"/>
        <v>0</v>
      </c>
      <c r="Z12" s="51">
        <v>0.11403000000000001</v>
      </c>
      <c r="AA12" s="48">
        <v>0.10981</v>
      </c>
      <c r="AB12" s="52">
        <f t="shared" si="24"/>
        <v>0</v>
      </c>
      <c r="AC12" s="55">
        <f t="shared" si="25"/>
        <v>29897.307919999996</v>
      </c>
      <c r="AD12" s="56">
        <f t="shared" si="26"/>
        <v>737.87006028131282</v>
      </c>
    </row>
    <row r="13" spans="1:30" s="45" customFormat="1" x14ac:dyDescent="0.25">
      <c r="A13" s="46">
        <f t="shared" si="17"/>
        <v>43535</v>
      </c>
      <c r="B13" s="47">
        <v>1502</v>
      </c>
      <c r="C13" s="47">
        <v>1192632</v>
      </c>
      <c r="D13" s="47">
        <v>75</v>
      </c>
      <c r="E13" s="47">
        <v>58943</v>
      </c>
      <c r="F13" s="47">
        <v>0</v>
      </c>
      <c r="G13" s="47">
        <v>0</v>
      </c>
      <c r="H13" s="47">
        <v>0</v>
      </c>
      <c r="I13" s="47">
        <v>0</v>
      </c>
      <c r="J13" s="47">
        <f t="shared" ref="J13" si="27">B13+D13+F13+H13</f>
        <v>1577</v>
      </c>
      <c r="K13" s="47">
        <f t="shared" ref="K13" si="28">C13+E13+G13+I13</f>
        <v>1251575</v>
      </c>
      <c r="L13" s="48" t="s">
        <v>16</v>
      </c>
      <c r="M13" s="49" t="s">
        <v>23</v>
      </c>
      <c r="N13" s="49" t="s">
        <v>65</v>
      </c>
      <c r="O13" s="80"/>
      <c r="P13" s="50">
        <f t="shared" ref="P13" si="29">A13</f>
        <v>43535</v>
      </c>
      <c r="Q13" s="51">
        <v>0.13588</v>
      </c>
      <c r="R13" s="48">
        <v>0.10981</v>
      </c>
      <c r="S13" s="52">
        <f t="shared" ref="S13" si="30">(Q13-R13)*C13</f>
        <v>31091.916239999995</v>
      </c>
      <c r="T13" s="51">
        <v>0.13184999999999999</v>
      </c>
      <c r="U13" s="48">
        <v>0.10981</v>
      </c>
      <c r="V13" s="53">
        <f t="shared" ref="V13" si="31">(T13-U13)*E13</f>
        <v>1299.1037199999994</v>
      </c>
      <c r="W13" s="54">
        <v>0.11498</v>
      </c>
      <c r="X13" s="48">
        <v>0.10981</v>
      </c>
      <c r="Y13" s="52">
        <f t="shared" ref="Y13" si="32">(W13-X13)*G13</f>
        <v>0</v>
      </c>
      <c r="Z13" s="51">
        <v>0.11403000000000001</v>
      </c>
      <c r="AA13" s="48">
        <v>0.10981</v>
      </c>
      <c r="AB13" s="52">
        <f t="shared" si="24"/>
        <v>0</v>
      </c>
      <c r="AC13" s="55">
        <f t="shared" ref="AC13" si="33">AB13+Y13+S13+V13</f>
        <v>32391.019959999994</v>
      </c>
      <c r="AD13" s="56">
        <f t="shared" ref="AD13" si="34">+C13/B13</f>
        <v>794.02929427430092</v>
      </c>
    </row>
    <row r="14" spans="1:30" s="45" customFormat="1" x14ac:dyDescent="0.25">
      <c r="A14" s="46">
        <f t="shared" ref="A14:A15" si="35">A15+31</f>
        <v>43504</v>
      </c>
      <c r="B14" s="47">
        <v>1418</v>
      </c>
      <c r="C14" s="47">
        <v>1575048</v>
      </c>
      <c r="D14" s="47">
        <v>70</v>
      </c>
      <c r="E14" s="47">
        <v>70143</v>
      </c>
      <c r="F14" s="47">
        <v>0</v>
      </c>
      <c r="G14" s="47">
        <v>0</v>
      </c>
      <c r="H14" s="47">
        <v>0</v>
      </c>
      <c r="I14" s="47">
        <v>0</v>
      </c>
      <c r="J14" s="47">
        <f t="shared" si="18"/>
        <v>1488</v>
      </c>
      <c r="K14" s="47">
        <f t="shared" si="19"/>
        <v>1645191</v>
      </c>
      <c r="L14" s="48" t="s">
        <v>16</v>
      </c>
      <c r="M14" s="49" t="s">
        <v>23</v>
      </c>
      <c r="N14" s="49" t="s">
        <v>65</v>
      </c>
      <c r="O14" s="80"/>
      <c r="P14" s="50">
        <f t="shared" ref="P14:P15" si="36">A14</f>
        <v>43504</v>
      </c>
      <c r="Q14" s="51">
        <v>0.13588</v>
      </c>
      <c r="R14" s="48">
        <v>0.10981</v>
      </c>
      <c r="S14" s="52">
        <f t="shared" ref="S14:S15" si="37">(Q14-R14)*C14</f>
        <v>41061.501359999995</v>
      </c>
      <c r="T14" s="51">
        <v>0.13184999999999999</v>
      </c>
      <c r="U14" s="48">
        <v>0.10981</v>
      </c>
      <c r="V14" s="53">
        <f t="shared" ref="V14:V15" si="38">(T14-U14)*E14</f>
        <v>1545.9517199999993</v>
      </c>
      <c r="W14" s="54">
        <v>0.11498</v>
      </c>
      <c r="X14" s="48">
        <v>0.10981</v>
      </c>
      <c r="Y14" s="52">
        <f t="shared" ref="Y14:Y15" si="39">(W14-X14)*G14</f>
        <v>0</v>
      </c>
      <c r="Z14" s="51">
        <v>0.11403000000000001</v>
      </c>
      <c r="AA14" s="48">
        <v>0.10981</v>
      </c>
      <c r="AB14" s="52">
        <f t="shared" si="24"/>
        <v>0</v>
      </c>
      <c r="AC14" s="55">
        <f t="shared" ref="AC14:AC15" si="40">AB14+Y14+S14+V14</f>
        <v>42607.453079999992</v>
      </c>
      <c r="AD14" s="56">
        <f t="shared" ref="AD14:AD15" si="41">+C14/B14</f>
        <v>1110.7531734837801</v>
      </c>
    </row>
    <row r="15" spans="1:30" s="45" customFormat="1" x14ac:dyDescent="0.25">
      <c r="A15" s="46">
        <f t="shared" si="35"/>
        <v>43473</v>
      </c>
      <c r="B15" s="47">
        <v>1419</v>
      </c>
      <c r="C15" s="47">
        <v>1620543</v>
      </c>
      <c r="D15" s="47">
        <v>70</v>
      </c>
      <c r="E15" s="47">
        <v>66114</v>
      </c>
      <c r="F15" s="47">
        <v>0</v>
      </c>
      <c r="G15" s="47">
        <v>0</v>
      </c>
      <c r="H15" s="47">
        <v>0</v>
      </c>
      <c r="I15" s="47">
        <v>0</v>
      </c>
      <c r="J15" s="47">
        <f t="shared" si="18"/>
        <v>1489</v>
      </c>
      <c r="K15" s="47">
        <f t="shared" si="19"/>
        <v>1686657</v>
      </c>
      <c r="L15" s="48" t="s">
        <v>16</v>
      </c>
      <c r="M15" s="49" t="s">
        <v>23</v>
      </c>
      <c r="N15" s="49" t="s">
        <v>65</v>
      </c>
      <c r="O15" s="80"/>
      <c r="P15" s="50">
        <f t="shared" si="36"/>
        <v>43473</v>
      </c>
      <c r="Q15" s="51">
        <v>0.13588</v>
      </c>
      <c r="R15" s="48">
        <v>0.10981</v>
      </c>
      <c r="S15" s="52">
        <f t="shared" si="37"/>
        <v>42247.556009999993</v>
      </c>
      <c r="T15" s="51">
        <v>0.13184999999999999</v>
      </c>
      <c r="U15" s="48">
        <v>0.10981</v>
      </c>
      <c r="V15" s="53">
        <f t="shared" si="38"/>
        <v>1457.1525599999993</v>
      </c>
      <c r="W15" s="54">
        <v>0.11498</v>
      </c>
      <c r="X15" s="48">
        <v>0.10981</v>
      </c>
      <c r="Y15" s="52">
        <f t="shared" si="39"/>
        <v>0</v>
      </c>
      <c r="Z15" s="51">
        <v>0.11403000000000001</v>
      </c>
      <c r="AA15" s="48">
        <v>0.10981</v>
      </c>
      <c r="AB15" s="52">
        <f t="shared" si="24"/>
        <v>0</v>
      </c>
      <c r="AC15" s="55">
        <f t="shared" si="40"/>
        <v>43704.708569999995</v>
      </c>
      <c r="AD15" s="56">
        <f t="shared" si="41"/>
        <v>1142.031712473573</v>
      </c>
    </row>
    <row r="16" spans="1:30" s="45" customFormat="1" x14ac:dyDescent="0.25">
      <c r="A16" s="46">
        <f t="shared" ref="A16:A18" si="42">A17+31</f>
        <v>43442</v>
      </c>
      <c r="B16" s="47">
        <v>1423</v>
      </c>
      <c r="C16" s="47">
        <v>1425638</v>
      </c>
      <c r="D16" s="47">
        <v>69</v>
      </c>
      <c r="E16" s="47">
        <v>32994</v>
      </c>
      <c r="F16" s="47">
        <v>0</v>
      </c>
      <c r="G16" s="47">
        <v>0</v>
      </c>
      <c r="H16" s="47">
        <v>0</v>
      </c>
      <c r="I16" s="47">
        <v>0</v>
      </c>
      <c r="J16" s="47">
        <f t="shared" ref="J16:K18" si="43">B16+D16+F16+H16</f>
        <v>1492</v>
      </c>
      <c r="K16" s="47">
        <f t="shared" si="43"/>
        <v>1458632</v>
      </c>
      <c r="L16" s="48" t="s">
        <v>16</v>
      </c>
      <c r="M16" s="49" t="s">
        <v>23</v>
      </c>
      <c r="N16" s="49" t="s">
        <v>65</v>
      </c>
      <c r="O16" s="80"/>
      <c r="P16" s="50">
        <f t="shared" ref="P16:P18" si="44">A16</f>
        <v>43442</v>
      </c>
      <c r="Q16" s="51">
        <v>0.11397</v>
      </c>
      <c r="R16" s="48">
        <v>0.10981</v>
      </c>
      <c r="S16" s="52">
        <f t="shared" ref="S16:S18" si="45">(Q16-R16)*C16</f>
        <v>5930.6540799999957</v>
      </c>
      <c r="T16" s="51">
        <v>0.11403000000000001</v>
      </c>
      <c r="U16" s="48">
        <v>0.10981</v>
      </c>
      <c r="V16" s="53">
        <f t="shared" ref="V16:V18" si="46">(T16-U16)*E16</f>
        <v>139.23468000000005</v>
      </c>
      <c r="W16" s="54">
        <v>0.11498</v>
      </c>
      <c r="X16" s="48">
        <v>0.10981</v>
      </c>
      <c r="Y16" s="52">
        <f t="shared" ref="Y16:Y18" si="47">(W16-X16)*G16</f>
        <v>0</v>
      </c>
      <c r="Z16" s="51">
        <v>0.11403000000000001</v>
      </c>
      <c r="AA16" s="48">
        <v>0.10981</v>
      </c>
      <c r="AB16" s="52">
        <f t="shared" ref="AB16:AB18" si="48">(Z16-AA16)*I16</f>
        <v>0</v>
      </c>
      <c r="AC16" s="55">
        <f t="shared" ref="AC16:AC18" si="49">AB16+Y16+S16+V16</f>
        <v>6069.8887599999962</v>
      </c>
      <c r="AD16" s="56">
        <f t="shared" ref="AD16:AD18" si="50">+C16/B16</f>
        <v>1001.8538299367533</v>
      </c>
    </row>
    <row r="17" spans="1:30" s="45" customFormat="1" x14ac:dyDescent="0.25">
      <c r="A17" s="46">
        <f t="shared" si="42"/>
        <v>43411</v>
      </c>
      <c r="B17" s="47">
        <v>1432</v>
      </c>
      <c r="C17" s="47">
        <v>1545274</v>
      </c>
      <c r="D17" s="47">
        <v>42</v>
      </c>
      <c r="E17" s="47">
        <v>32265</v>
      </c>
      <c r="F17" s="47">
        <v>0</v>
      </c>
      <c r="G17" s="47">
        <v>0</v>
      </c>
      <c r="H17" s="47">
        <v>0</v>
      </c>
      <c r="I17" s="47">
        <v>0</v>
      </c>
      <c r="J17" s="47">
        <f t="shared" si="43"/>
        <v>1474</v>
      </c>
      <c r="K17" s="47">
        <f t="shared" si="43"/>
        <v>1577539</v>
      </c>
      <c r="L17" s="48" t="s">
        <v>16</v>
      </c>
      <c r="M17" s="49" t="s">
        <v>23</v>
      </c>
      <c r="N17" s="49" t="s">
        <v>65</v>
      </c>
      <c r="O17" s="80"/>
      <c r="P17" s="50">
        <f t="shared" si="44"/>
        <v>43411</v>
      </c>
      <c r="Q17" s="51">
        <v>0.11397</v>
      </c>
      <c r="R17" s="48">
        <v>0.10981</v>
      </c>
      <c r="S17" s="52">
        <f t="shared" si="45"/>
        <v>6428.3398399999951</v>
      </c>
      <c r="T17" s="51">
        <v>0.11403000000000001</v>
      </c>
      <c r="U17" s="48">
        <v>0.10981</v>
      </c>
      <c r="V17" s="53">
        <f t="shared" si="46"/>
        <v>136.15830000000005</v>
      </c>
      <c r="W17" s="54">
        <v>0.11498</v>
      </c>
      <c r="X17" s="48">
        <v>0.10981</v>
      </c>
      <c r="Y17" s="52">
        <f t="shared" si="47"/>
        <v>0</v>
      </c>
      <c r="Z17" s="51">
        <v>0.11403000000000001</v>
      </c>
      <c r="AA17" s="48">
        <v>0.10981</v>
      </c>
      <c r="AB17" s="52">
        <f t="shared" si="48"/>
        <v>0</v>
      </c>
      <c r="AC17" s="55">
        <f t="shared" si="49"/>
        <v>6564.4981399999951</v>
      </c>
      <c r="AD17" s="56">
        <f t="shared" si="50"/>
        <v>1079.1019553072626</v>
      </c>
    </row>
    <row r="18" spans="1:30" s="45" customFormat="1" x14ac:dyDescent="0.25">
      <c r="A18" s="46">
        <f t="shared" si="42"/>
        <v>43380</v>
      </c>
      <c r="B18" s="47">
        <v>1442</v>
      </c>
      <c r="C18" s="47">
        <v>1315248</v>
      </c>
      <c r="D18" s="47">
        <v>42</v>
      </c>
      <c r="E18" s="47">
        <v>27309</v>
      </c>
      <c r="F18" s="47">
        <v>0</v>
      </c>
      <c r="G18" s="47">
        <v>0</v>
      </c>
      <c r="H18" s="47">
        <v>0</v>
      </c>
      <c r="I18" s="47">
        <v>0</v>
      </c>
      <c r="J18" s="47">
        <f t="shared" si="43"/>
        <v>1484</v>
      </c>
      <c r="K18" s="47">
        <f t="shared" si="43"/>
        <v>1342557</v>
      </c>
      <c r="L18" s="48" t="s">
        <v>16</v>
      </c>
      <c r="M18" s="49" t="s">
        <v>23</v>
      </c>
      <c r="N18" s="49" t="s">
        <v>65</v>
      </c>
      <c r="O18" s="80"/>
      <c r="P18" s="50">
        <f t="shared" si="44"/>
        <v>43380</v>
      </c>
      <c r="Q18" s="51">
        <v>0.11397</v>
      </c>
      <c r="R18" s="48">
        <v>0.10981</v>
      </c>
      <c r="S18" s="52">
        <f t="shared" si="45"/>
        <v>5471.431679999996</v>
      </c>
      <c r="T18" s="51">
        <v>0.11403000000000001</v>
      </c>
      <c r="U18" s="48">
        <v>0.10981</v>
      </c>
      <c r="V18" s="53">
        <f t="shared" si="46"/>
        <v>115.24398000000004</v>
      </c>
      <c r="W18" s="54">
        <v>0.11498</v>
      </c>
      <c r="X18" s="48">
        <v>0.10981</v>
      </c>
      <c r="Y18" s="52">
        <f t="shared" si="47"/>
        <v>0</v>
      </c>
      <c r="Z18" s="51">
        <v>0.11403000000000001</v>
      </c>
      <c r="AA18" s="48">
        <v>0.10981</v>
      </c>
      <c r="AB18" s="52">
        <f t="shared" si="48"/>
        <v>0</v>
      </c>
      <c r="AC18" s="55">
        <f t="shared" si="49"/>
        <v>5586.6756599999962</v>
      </c>
      <c r="AD18" s="56">
        <f t="shared" si="50"/>
        <v>912.09986130374477</v>
      </c>
    </row>
    <row r="19" spans="1:30" s="45" customFormat="1" x14ac:dyDescent="0.25">
      <c r="A19" s="46">
        <f>A20+31</f>
        <v>43349</v>
      </c>
      <c r="B19" s="47">
        <v>1455</v>
      </c>
      <c r="C19" s="47">
        <v>1471501</v>
      </c>
      <c r="D19" s="47">
        <v>42</v>
      </c>
      <c r="E19" s="47">
        <v>27536</v>
      </c>
      <c r="F19" s="47">
        <v>0</v>
      </c>
      <c r="G19" s="47">
        <v>0</v>
      </c>
      <c r="H19" s="47">
        <v>0</v>
      </c>
      <c r="I19" s="47">
        <v>0</v>
      </c>
      <c r="J19" s="47">
        <f>B19+D19+F19+H19</f>
        <v>1497</v>
      </c>
      <c r="K19" s="47">
        <f>C19+E19+G19+I19</f>
        <v>1499037</v>
      </c>
      <c r="L19" s="48" t="s">
        <v>16</v>
      </c>
      <c r="M19" s="49" t="s">
        <v>23</v>
      </c>
      <c r="N19" s="49" t="s">
        <v>65</v>
      </c>
      <c r="O19" s="80"/>
      <c r="P19" s="50">
        <f>A19</f>
        <v>43349</v>
      </c>
      <c r="Q19" s="51">
        <v>0.11397</v>
      </c>
      <c r="R19" s="48">
        <v>0.10981</v>
      </c>
      <c r="S19" s="52">
        <f>(Q19-R19)*C19</f>
        <v>6121.4441599999955</v>
      </c>
      <c r="T19" s="51">
        <v>0.11403000000000001</v>
      </c>
      <c r="U19" s="48">
        <v>0.10981</v>
      </c>
      <c r="V19" s="53">
        <f>(T19-U19)*E19</f>
        <v>116.20192000000004</v>
      </c>
      <c r="W19" s="54">
        <v>0.11498</v>
      </c>
      <c r="X19" s="48">
        <v>0.10981</v>
      </c>
      <c r="Y19" s="52">
        <f>(W19-X19)*G19</f>
        <v>0</v>
      </c>
      <c r="Z19" s="51">
        <v>0.11403000000000001</v>
      </c>
      <c r="AA19" s="48">
        <v>0.10981</v>
      </c>
      <c r="AB19" s="52">
        <f>(Z19-AA19)*I19</f>
        <v>0</v>
      </c>
      <c r="AC19" s="55">
        <f>AB19+Y19+S19+V19</f>
        <v>6237.6460799999959</v>
      </c>
      <c r="AD19" s="56">
        <f>+C19/B19</f>
        <v>1011.3408934707904</v>
      </c>
    </row>
    <row r="20" spans="1:30" s="45" customFormat="1" x14ac:dyDescent="0.25">
      <c r="A20" s="46">
        <f t="shared" ref="A20:A26" si="51">A21+31</f>
        <v>43318</v>
      </c>
      <c r="B20" s="47">
        <v>1463</v>
      </c>
      <c r="C20" s="47">
        <v>1677015</v>
      </c>
      <c r="D20" s="47">
        <v>42</v>
      </c>
      <c r="E20" s="47">
        <v>27542</v>
      </c>
      <c r="F20" s="47">
        <v>0</v>
      </c>
      <c r="G20" s="47">
        <v>0</v>
      </c>
      <c r="H20" s="47">
        <v>0</v>
      </c>
      <c r="I20" s="47">
        <v>0</v>
      </c>
      <c r="J20" s="47">
        <f t="shared" ref="J20:K27" si="52">B20+D20+F20+H20</f>
        <v>1505</v>
      </c>
      <c r="K20" s="47">
        <f t="shared" si="52"/>
        <v>1704557</v>
      </c>
      <c r="L20" s="48" t="s">
        <v>16</v>
      </c>
      <c r="M20" s="49" t="s">
        <v>23</v>
      </c>
      <c r="N20" s="49" t="s">
        <v>65</v>
      </c>
      <c r="O20" s="80"/>
      <c r="P20" s="50">
        <f t="shared" ref="P20:P27" si="53">A20</f>
        <v>43318</v>
      </c>
      <c r="Q20" s="51">
        <v>0.11397</v>
      </c>
      <c r="R20" s="48">
        <v>0.10981</v>
      </c>
      <c r="S20" s="52">
        <f t="shared" ref="S20:S21" si="54">(Q20-R20)*C20</f>
        <v>6976.382399999995</v>
      </c>
      <c r="T20" s="51">
        <v>0.11403000000000001</v>
      </c>
      <c r="U20" s="48">
        <v>0.10981</v>
      </c>
      <c r="V20" s="53">
        <f t="shared" ref="V20:V21" si="55">(T20-U20)*E20</f>
        <v>116.22724000000004</v>
      </c>
      <c r="W20" s="54">
        <v>0.11498</v>
      </c>
      <c r="X20" s="48">
        <v>0.10981</v>
      </c>
      <c r="Y20" s="52">
        <f t="shared" ref="Y20:Y21" si="56">(W20-X20)*G20</f>
        <v>0</v>
      </c>
      <c r="Z20" s="51">
        <v>0.11403000000000001</v>
      </c>
      <c r="AA20" s="48">
        <v>0.10981</v>
      </c>
      <c r="AB20" s="52">
        <f t="shared" ref="AB20:AB21" si="57">(Z20-AA20)*I20</f>
        <v>0</v>
      </c>
      <c r="AC20" s="55">
        <f t="shared" ref="AC20:AC21" si="58">AB20+Y20+S20+V20</f>
        <v>7092.6096399999951</v>
      </c>
      <c r="AD20" s="56">
        <f t="shared" ref="AD20:AD21" si="59">+C20/B20</f>
        <v>1146.285030758715</v>
      </c>
    </row>
    <row r="21" spans="1:30" s="45" customFormat="1" x14ac:dyDescent="0.25">
      <c r="A21" s="46">
        <f t="shared" si="51"/>
        <v>43287</v>
      </c>
      <c r="B21" s="47">
        <v>1464</v>
      </c>
      <c r="C21" s="47">
        <v>2078606</v>
      </c>
      <c r="D21" s="47">
        <v>42</v>
      </c>
      <c r="E21" s="47">
        <v>28874</v>
      </c>
      <c r="F21" s="47">
        <v>0</v>
      </c>
      <c r="G21" s="47">
        <v>0</v>
      </c>
      <c r="H21" s="47">
        <v>0</v>
      </c>
      <c r="I21" s="47">
        <v>0</v>
      </c>
      <c r="J21" s="47">
        <f t="shared" si="52"/>
        <v>1506</v>
      </c>
      <c r="K21" s="47">
        <f t="shared" si="52"/>
        <v>2107480</v>
      </c>
      <c r="L21" s="48" t="s">
        <v>16</v>
      </c>
      <c r="M21" s="49" t="s">
        <v>23</v>
      </c>
      <c r="N21" s="49" t="s">
        <v>65</v>
      </c>
      <c r="O21" s="80"/>
      <c r="P21" s="50">
        <f t="shared" si="53"/>
        <v>43287</v>
      </c>
      <c r="Q21" s="51">
        <v>0.11397</v>
      </c>
      <c r="R21" s="48">
        <v>0.10981</v>
      </c>
      <c r="S21" s="52">
        <f t="shared" si="54"/>
        <v>8647.0009599999939</v>
      </c>
      <c r="T21" s="51">
        <v>0.11403000000000001</v>
      </c>
      <c r="U21" s="48">
        <v>0.10981</v>
      </c>
      <c r="V21" s="53">
        <f t="shared" si="55"/>
        <v>121.84828000000005</v>
      </c>
      <c r="W21" s="54">
        <v>0.11498</v>
      </c>
      <c r="X21" s="48">
        <v>0.10981</v>
      </c>
      <c r="Y21" s="52">
        <f t="shared" si="56"/>
        <v>0</v>
      </c>
      <c r="Z21" s="51">
        <v>0.11403000000000001</v>
      </c>
      <c r="AA21" s="48">
        <v>0.10981</v>
      </c>
      <c r="AB21" s="52">
        <f t="shared" si="57"/>
        <v>0</v>
      </c>
      <c r="AC21" s="55">
        <f t="shared" si="58"/>
        <v>8768.8492399999941</v>
      </c>
      <c r="AD21" s="56">
        <f t="shared" si="59"/>
        <v>1419.8128415300546</v>
      </c>
    </row>
    <row r="22" spans="1:30" s="45" customFormat="1" x14ac:dyDescent="0.25">
      <c r="A22" s="57">
        <f t="shared" si="51"/>
        <v>43256</v>
      </c>
      <c r="B22" s="58"/>
      <c r="C22" s="58"/>
      <c r="D22" s="58"/>
      <c r="E22" s="58"/>
      <c r="F22" s="58"/>
      <c r="G22" s="58"/>
      <c r="H22" s="58"/>
      <c r="I22" s="58"/>
      <c r="J22" s="59">
        <f t="shared" si="52"/>
        <v>0</v>
      </c>
      <c r="K22" s="59">
        <f t="shared" si="52"/>
        <v>0</v>
      </c>
      <c r="L22" s="60"/>
      <c r="M22" s="61"/>
      <c r="N22" s="61"/>
      <c r="O22" s="80"/>
      <c r="P22" s="62">
        <f t="shared" si="53"/>
        <v>43256</v>
      </c>
      <c r="Q22" s="63"/>
      <c r="R22" s="64"/>
      <c r="S22" s="65"/>
      <c r="T22" s="63"/>
      <c r="U22" s="64"/>
      <c r="V22" s="66"/>
      <c r="W22" s="67"/>
      <c r="X22" s="64"/>
      <c r="Y22" s="65"/>
      <c r="Z22" s="63"/>
      <c r="AA22" s="64"/>
      <c r="AB22" s="65"/>
      <c r="AC22" s="68"/>
      <c r="AD22" s="69"/>
    </row>
    <row r="23" spans="1:30" s="45" customFormat="1" x14ac:dyDescent="0.25">
      <c r="A23" s="57">
        <f t="shared" si="51"/>
        <v>43225</v>
      </c>
      <c r="B23" s="59"/>
      <c r="C23" s="59"/>
      <c r="D23" s="59"/>
      <c r="E23" s="59"/>
      <c r="F23" s="59"/>
      <c r="G23" s="59"/>
      <c r="H23" s="59"/>
      <c r="I23" s="59"/>
      <c r="J23" s="59">
        <f t="shared" si="52"/>
        <v>0</v>
      </c>
      <c r="K23" s="59">
        <f t="shared" si="52"/>
        <v>0</v>
      </c>
      <c r="L23" s="60"/>
      <c r="M23" s="61"/>
      <c r="N23" s="61"/>
      <c r="O23" s="80"/>
      <c r="P23" s="62">
        <f t="shared" si="53"/>
        <v>43225</v>
      </c>
      <c r="Q23" s="63"/>
      <c r="R23" s="64"/>
      <c r="S23" s="65"/>
      <c r="T23" s="63"/>
      <c r="U23" s="64"/>
      <c r="V23" s="66"/>
      <c r="W23" s="67"/>
      <c r="X23" s="64"/>
      <c r="Y23" s="65"/>
      <c r="Z23" s="63"/>
      <c r="AA23" s="64"/>
      <c r="AB23" s="65"/>
      <c r="AC23" s="68"/>
      <c r="AD23" s="69"/>
    </row>
    <row r="24" spans="1:30" s="45" customFormat="1" x14ac:dyDescent="0.25">
      <c r="A24" s="57">
        <f t="shared" si="51"/>
        <v>43194</v>
      </c>
      <c r="B24" s="59"/>
      <c r="C24" s="59"/>
      <c r="D24" s="59"/>
      <c r="E24" s="59"/>
      <c r="F24" s="59"/>
      <c r="G24" s="59"/>
      <c r="H24" s="59"/>
      <c r="I24" s="59"/>
      <c r="J24" s="59">
        <f t="shared" si="52"/>
        <v>0</v>
      </c>
      <c r="K24" s="59">
        <f t="shared" si="52"/>
        <v>0</v>
      </c>
      <c r="L24" s="60"/>
      <c r="M24" s="61"/>
      <c r="N24" s="61"/>
      <c r="O24" s="80"/>
      <c r="P24" s="62">
        <f t="shared" si="53"/>
        <v>43194</v>
      </c>
      <c r="Q24" s="63"/>
      <c r="R24" s="64"/>
      <c r="S24" s="65"/>
      <c r="T24" s="63"/>
      <c r="U24" s="64"/>
      <c r="V24" s="66"/>
      <c r="W24" s="67"/>
      <c r="X24" s="64"/>
      <c r="Y24" s="65"/>
      <c r="Z24" s="63"/>
      <c r="AA24" s="64"/>
      <c r="AB24" s="65"/>
      <c r="AC24" s="68"/>
      <c r="AD24" s="69"/>
    </row>
    <row r="25" spans="1:30" s="45" customFormat="1" x14ac:dyDescent="0.25">
      <c r="A25" s="57">
        <f t="shared" si="51"/>
        <v>43163</v>
      </c>
      <c r="B25" s="59"/>
      <c r="C25" s="59"/>
      <c r="D25" s="59"/>
      <c r="E25" s="59"/>
      <c r="F25" s="59"/>
      <c r="G25" s="59"/>
      <c r="H25" s="59"/>
      <c r="I25" s="59"/>
      <c r="J25" s="59">
        <f t="shared" si="52"/>
        <v>0</v>
      </c>
      <c r="K25" s="59">
        <f t="shared" si="52"/>
        <v>0</v>
      </c>
      <c r="L25" s="60"/>
      <c r="M25" s="61"/>
      <c r="N25" s="61"/>
      <c r="O25" s="80"/>
      <c r="P25" s="62">
        <f t="shared" si="53"/>
        <v>43163</v>
      </c>
      <c r="Q25" s="63"/>
      <c r="R25" s="64"/>
      <c r="S25" s="65"/>
      <c r="T25" s="63"/>
      <c r="U25" s="64"/>
      <c r="V25" s="66"/>
      <c r="W25" s="67"/>
      <c r="X25" s="64"/>
      <c r="Y25" s="65"/>
      <c r="Z25" s="63"/>
      <c r="AA25" s="64"/>
      <c r="AB25" s="65"/>
      <c r="AC25" s="68"/>
      <c r="AD25" s="69"/>
    </row>
    <row r="26" spans="1:30" s="45" customFormat="1" x14ac:dyDescent="0.25">
      <c r="A26" s="57">
        <f t="shared" si="51"/>
        <v>43132</v>
      </c>
      <c r="B26" s="59"/>
      <c r="C26" s="59"/>
      <c r="D26" s="59"/>
      <c r="E26" s="59"/>
      <c r="F26" s="59"/>
      <c r="G26" s="59"/>
      <c r="H26" s="59"/>
      <c r="I26" s="59"/>
      <c r="J26" s="59">
        <f t="shared" si="52"/>
        <v>0</v>
      </c>
      <c r="K26" s="59">
        <f t="shared" si="52"/>
        <v>0</v>
      </c>
      <c r="L26" s="60"/>
      <c r="M26" s="61"/>
      <c r="N26" s="61"/>
      <c r="O26" s="80"/>
      <c r="P26" s="62">
        <f t="shared" si="53"/>
        <v>43132</v>
      </c>
      <c r="Q26" s="63"/>
      <c r="R26" s="64"/>
      <c r="S26" s="65"/>
      <c r="T26" s="63"/>
      <c r="U26" s="64"/>
      <c r="V26" s="66"/>
      <c r="W26" s="67"/>
      <c r="X26" s="64"/>
      <c r="Y26" s="65"/>
      <c r="Z26" s="63"/>
      <c r="AA26" s="64"/>
      <c r="AB26" s="65"/>
      <c r="AC26" s="68"/>
      <c r="AD26" s="69"/>
    </row>
    <row r="27" spans="1:30" s="45" customFormat="1" x14ac:dyDescent="0.25">
      <c r="A27" s="57">
        <v>43101</v>
      </c>
      <c r="B27" s="58"/>
      <c r="C27" s="58"/>
      <c r="D27" s="58"/>
      <c r="E27" s="58"/>
      <c r="F27" s="58"/>
      <c r="G27" s="58"/>
      <c r="H27" s="58"/>
      <c r="I27" s="58"/>
      <c r="J27" s="59">
        <f t="shared" si="52"/>
        <v>0</v>
      </c>
      <c r="K27" s="59">
        <f t="shared" si="52"/>
        <v>0</v>
      </c>
      <c r="L27" s="60"/>
      <c r="M27" s="61"/>
      <c r="N27" s="61"/>
      <c r="O27" s="80"/>
      <c r="P27" s="62">
        <f t="shared" si="53"/>
        <v>43101</v>
      </c>
      <c r="Q27" s="63"/>
      <c r="R27" s="64"/>
      <c r="S27" s="65"/>
      <c r="T27" s="63"/>
      <c r="U27" s="64"/>
      <c r="V27" s="66"/>
      <c r="W27" s="67"/>
      <c r="X27" s="64"/>
      <c r="Y27" s="65"/>
      <c r="Z27" s="63"/>
      <c r="AA27" s="64"/>
      <c r="AB27" s="65"/>
      <c r="AC27" s="68"/>
      <c r="AD27" s="69"/>
    </row>
    <row r="28" spans="1:30" x14ac:dyDescent="0.25">
      <c r="C28" s="30"/>
      <c r="D28" s="30"/>
      <c r="Q28" s="70"/>
      <c r="S28" s="71"/>
      <c r="T28" s="71"/>
      <c r="U28" s="71"/>
      <c r="V28" s="71"/>
      <c r="W28" s="71"/>
      <c r="X28" s="71"/>
      <c r="Y28" s="71"/>
      <c r="Z28" s="71"/>
      <c r="AA28" s="71"/>
      <c r="AB28" s="72"/>
    </row>
    <row r="29" spans="1:30" ht="23.25" x14ac:dyDescent="0.35">
      <c r="A29" s="118" t="s">
        <v>73</v>
      </c>
      <c r="B29" s="118"/>
      <c r="C29" s="118"/>
      <c r="D29" s="118"/>
      <c r="E29" s="118"/>
      <c r="F29" s="118"/>
      <c r="G29" s="118"/>
      <c r="H29" s="118"/>
      <c r="I29" s="118"/>
      <c r="J29" s="118"/>
      <c r="K29" s="118"/>
      <c r="L29" s="118"/>
      <c r="M29" s="118"/>
      <c r="N29" s="118"/>
      <c r="O29" s="84"/>
    </row>
    <row r="30" spans="1:30" ht="23.25" x14ac:dyDescent="0.35">
      <c r="A30" s="118" t="s">
        <v>8</v>
      </c>
      <c r="B30" s="118"/>
      <c r="C30" s="118"/>
      <c r="D30" s="118"/>
      <c r="E30" s="118"/>
      <c r="F30" s="118"/>
      <c r="G30" s="118"/>
      <c r="H30" s="118"/>
      <c r="I30" s="118"/>
      <c r="J30" s="118"/>
      <c r="K30" s="118"/>
      <c r="L30" s="118"/>
      <c r="M30" s="118"/>
      <c r="N30" s="118"/>
      <c r="O30" s="84"/>
    </row>
    <row r="31" spans="1:30" x14ac:dyDescent="0.25">
      <c r="A31" s="38"/>
      <c r="B31" s="38"/>
      <c r="C31" s="38"/>
      <c r="D31" s="38"/>
      <c r="E31" s="38"/>
      <c r="F31" s="38"/>
      <c r="G31" s="83"/>
      <c r="H31" s="81"/>
      <c r="I31" s="113" t="s">
        <v>31</v>
      </c>
      <c r="J31" s="113"/>
      <c r="K31" s="114"/>
      <c r="L31" s="116" t="s">
        <v>19</v>
      </c>
    </row>
    <row r="32" spans="1:30" ht="45" x14ac:dyDescent="0.25">
      <c r="A32" s="40" t="s">
        <v>37</v>
      </c>
      <c r="B32" s="40" t="s">
        <v>38</v>
      </c>
      <c r="C32" s="40" t="s">
        <v>39</v>
      </c>
      <c r="D32" s="40" t="s">
        <v>0</v>
      </c>
      <c r="E32" s="40" t="s">
        <v>45</v>
      </c>
      <c r="F32" s="40" t="s">
        <v>33</v>
      </c>
      <c r="G32" s="80"/>
      <c r="H32" s="82" t="s">
        <v>37</v>
      </c>
      <c r="I32" s="41" t="s">
        <v>46</v>
      </c>
      <c r="J32" s="42" t="s">
        <v>47</v>
      </c>
      <c r="K32" s="43" t="s">
        <v>48</v>
      </c>
      <c r="L32" s="117"/>
    </row>
    <row r="33" spans="1:12" ht="15.75" customHeight="1" x14ac:dyDescent="0.25">
      <c r="A33" s="46">
        <f t="shared" ref="A33:A36" si="60">A34+31</f>
        <v>43721</v>
      </c>
      <c r="B33" s="47">
        <v>22</v>
      </c>
      <c r="C33" s="47">
        <v>25472</v>
      </c>
      <c r="D33" s="48" t="s">
        <v>16</v>
      </c>
      <c r="E33" s="49" t="s">
        <v>23</v>
      </c>
      <c r="F33" s="49" t="s">
        <v>74</v>
      </c>
      <c r="G33" s="80"/>
      <c r="H33" s="50">
        <f t="shared" ref="H33:H35" si="61">A33</f>
        <v>43721</v>
      </c>
      <c r="I33" s="51">
        <v>0.10836</v>
      </c>
      <c r="J33" s="48">
        <v>0.10879</v>
      </c>
      <c r="K33" s="52">
        <f t="shared" ref="K33:K35" si="62">(I33-J33)*C33</f>
        <v>-10.952959999999996</v>
      </c>
      <c r="L33" s="56">
        <f t="shared" ref="L33:L35" si="63">+C33/B33</f>
        <v>1157.8181818181818</v>
      </c>
    </row>
    <row r="34" spans="1:12" s="93" customFormat="1" ht="15.75" customHeight="1" x14ac:dyDescent="0.25">
      <c r="A34" s="46">
        <f t="shared" si="60"/>
        <v>43690</v>
      </c>
      <c r="B34" s="47">
        <v>22</v>
      </c>
      <c r="C34" s="47">
        <v>26524</v>
      </c>
      <c r="D34" s="48" t="s">
        <v>16</v>
      </c>
      <c r="E34" s="49" t="s">
        <v>23</v>
      </c>
      <c r="F34" s="49" t="s">
        <v>74</v>
      </c>
      <c r="G34" s="80"/>
      <c r="H34" s="50">
        <f t="shared" si="61"/>
        <v>43690</v>
      </c>
      <c r="I34" s="51">
        <v>0.10836</v>
      </c>
      <c r="J34" s="48">
        <v>0.10879</v>
      </c>
      <c r="K34" s="52">
        <f t="shared" si="62"/>
        <v>-11.405319999999996</v>
      </c>
      <c r="L34" s="56">
        <f t="shared" si="63"/>
        <v>1205.6363636363637</v>
      </c>
    </row>
    <row r="35" spans="1:12" s="93" customFormat="1" ht="15.75" customHeight="1" x14ac:dyDescent="0.25">
      <c r="A35" s="46">
        <f t="shared" si="60"/>
        <v>43659</v>
      </c>
      <c r="B35" s="47">
        <v>22</v>
      </c>
      <c r="C35" s="47">
        <v>38051</v>
      </c>
      <c r="D35" s="48" t="s">
        <v>16</v>
      </c>
      <c r="E35" s="49" t="s">
        <v>23</v>
      </c>
      <c r="F35" s="49" t="s">
        <v>74</v>
      </c>
      <c r="G35" s="80"/>
      <c r="H35" s="50">
        <f t="shared" si="61"/>
        <v>43659</v>
      </c>
      <c r="I35" s="51">
        <v>0.10836</v>
      </c>
      <c r="J35" s="48">
        <v>0.10879</v>
      </c>
      <c r="K35" s="52">
        <f t="shared" si="62"/>
        <v>-16.361929999999994</v>
      </c>
      <c r="L35" s="56">
        <f t="shared" si="63"/>
        <v>1729.590909090909</v>
      </c>
    </row>
    <row r="36" spans="1:12" s="93" customFormat="1" ht="15.75" customHeight="1" x14ac:dyDescent="0.25">
      <c r="A36" s="46">
        <f t="shared" si="60"/>
        <v>43628</v>
      </c>
      <c r="B36" s="47">
        <v>22</v>
      </c>
      <c r="C36" s="47">
        <v>18518</v>
      </c>
      <c r="D36" s="48" t="s">
        <v>16</v>
      </c>
      <c r="E36" s="49" t="s">
        <v>23</v>
      </c>
      <c r="F36" s="49" t="s">
        <v>74</v>
      </c>
      <c r="G36" s="80"/>
      <c r="H36" s="50">
        <f t="shared" ref="H36" si="64">A36</f>
        <v>43628</v>
      </c>
      <c r="I36" s="51">
        <v>0.13588</v>
      </c>
      <c r="J36" s="48">
        <v>0.10879</v>
      </c>
      <c r="K36" s="52">
        <f t="shared" ref="K36" si="65">(I36-J36)*C36</f>
        <v>501.65262000000007</v>
      </c>
      <c r="L36" s="56">
        <f t="shared" ref="L36" si="66">+C36/B36</f>
        <v>841.72727272727275</v>
      </c>
    </row>
    <row r="37" spans="1:12" ht="15.75" customHeight="1" x14ac:dyDescent="0.25">
      <c r="A37" s="46">
        <f t="shared" ref="A37:A44" si="67">A38+31</f>
        <v>43597</v>
      </c>
      <c r="B37" s="47">
        <v>22</v>
      </c>
      <c r="C37" s="47">
        <v>18074</v>
      </c>
      <c r="D37" s="48" t="s">
        <v>16</v>
      </c>
      <c r="E37" s="49" t="s">
        <v>23</v>
      </c>
      <c r="F37" s="49" t="s">
        <v>74</v>
      </c>
      <c r="G37" s="80"/>
      <c r="H37" s="50">
        <f t="shared" ref="H33:H53" si="68">A37</f>
        <v>43597</v>
      </c>
      <c r="I37" s="51">
        <v>0.13588</v>
      </c>
      <c r="J37" s="48">
        <v>0.10879</v>
      </c>
      <c r="K37" s="52">
        <f t="shared" ref="K33:K47" si="69">(I37-J37)*C37</f>
        <v>489.62466000000006</v>
      </c>
      <c r="L37" s="56">
        <f t="shared" ref="L33:L45" si="70">+C37/B37</f>
        <v>821.5454545454545</v>
      </c>
    </row>
    <row r="38" spans="1:12" ht="15.75" customHeight="1" x14ac:dyDescent="0.25">
      <c r="A38" s="46">
        <f t="shared" si="67"/>
        <v>43566</v>
      </c>
      <c r="B38" s="47">
        <v>22</v>
      </c>
      <c r="C38" s="47">
        <v>18416</v>
      </c>
      <c r="D38" s="48" t="s">
        <v>16</v>
      </c>
      <c r="E38" s="49" t="s">
        <v>23</v>
      </c>
      <c r="F38" s="49" t="s">
        <v>74</v>
      </c>
      <c r="G38" s="80"/>
      <c r="H38" s="50">
        <f t="shared" si="68"/>
        <v>43566</v>
      </c>
      <c r="I38" s="51">
        <v>0.13588</v>
      </c>
      <c r="J38" s="48">
        <v>0.10879</v>
      </c>
      <c r="K38" s="52">
        <f t="shared" si="69"/>
        <v>498.88944000000004</v>
      </c>
      <c r="L38" s="56">
        <f t="shared" si="70"/>
        <v>837.09090909090912</v>
      </c>
    </row>
    <row r="39" spans="1:12" ht="15.75" customHeight="1" x14ac:dyDescent="0.25">
      <c r="A39" s="46">
        <f t="shared" si="67"/>
        <v>43535</v>
      </c>
      <c r="B39" s="47">
        <v>21</v>
      </c>
      <c r="C39" s="47">
        <v>22192</v>
      </c>
      <c r="D39" s="48" t="s">
        <v>16</v>
      </c>
      <c r="E39" s="49" t="s">
        <v>23</v>
      </c>
      <c r="F39" s="49" t="s">
        <v>74</v>
      </c>
      <c r="G39" s="80"/>
      <c r="H39" s="50">
        <f t="shared" si="68"/>
        <v>43535</v>
      </c>
      <c r="I39" s="51">
        <v>0.13588</v>
      </c>
      <c r="J39" s="48">
        <v>0.10879</v>
      </c>
      <c r="K39" s="52">
        <f t="shared" si="69"/>
        <v>601.18128000000002</v>
      </c>
      <c r="L39" s="56">
        <f t="shared" si="70"/>
        <v>1056.7619047619048</v>
      </c>
    </row>
    <row r="40" spans="1:12" ht="15.75" customHeight="1" x14ac:dyDescent="0.25">
      <c r="A40" s="46">
        <f t="shared" si="67"/>
        <v>43504</v>
      </c>
      <c r="B40" s="47">
        <v>21</v>
      </c>
      <c r="C40" s="47">
        <v>28714</v>
      </c>
      <c r="D40" s="48" t="s">
        <v>16</v>
      </c>
      <c r="E40" s="49" t="s">
        <v>23</v>
      </c>
      <c r="F40" s="49" t="s">
        <v>74</v>
      </c>
      <c r="G40" s="80"/>
      <c r="H40" s="50">
        <f t="shared" si="68"/>
        <v>43504</v>
      </c>
      <c r="I40" s="51">
        <v>0.13588</v>
      </c>
      <c r="J40" s="48">
        <v>0.10879</v>
      </c>
      <c r="K40" s="52">
        <f t="shared" si="69"/>
        <v>777.86226000000011</v>
      </c>
      <c r="L40" s="56">
        <f t="shared" si="70"/>
        <v>1367.3333333333333</v>
      </c>
    </row>
    <row r="41" spans="1:12" ht="15.75" customHeight="1" x14ac:dyDescent="0.25">
      <c r="A41" s="46">
        <f t="shared" si="67"/>
        <v>43473</v>
      </c>
      <c r="B41" s="47">
        <v>21</v>
      </c>
      <c r="C41" s="47">
        <v>30613</v>
      </c>
      <c r="D41" s="48" t="s">
        <v>16</v>
      </c>
      <c r="E41" s="49" t="s">
        <v>23</v>
      </c>
      <c r="F41" s="49" t="s">
        <v>74</v>
      </c>
      <c r="G41" s="80"/>
      <c r="H41" s="50">
        <f t="shared" si="68"/>
        <v>43473</v>
      </c>
      <c r="I41" s="51">
        <v>0.13588</v>
      </c>
      <c r="J41" s="48">
        <v>0.10879</v>
      </c>
      <c r="K41" s="52">
        <f t="shared" si="69"/>
        <v>829.30617000000007</v>
      </c>
      <c r="L41" s="56">
        <f t="shared" si="70"/>
        <v>1457.7619047619048</v>
      </c>
    </row>
    <row r="42" spans="1:12" ht="15.75" customHeight="1" x14ac:dyDescent="0.25">
      <c r="A42" s="46">
        <f t="shared" si="67"/>
        <v>43442</v>
      </c>
      <c r="B42" s="47">
        <v>20</v>
      </c>
      <c r="C42" s="47">
        <v>22928</v>
      </c>
      <c r="D42" s="48" t="s">
        <v>16</v>
      </c>
      <c r="E42" s="49" t="s">
        <v>23</v>
      </c>
      <c r="F42" s="49" t="s">
        <v>74</v>
      </c>
      <c r="G42" s="80"/>
      <c r="H42" s="50">
        <f t="shared" si="68"/>
        <v>43442</v>
      </c>
      <c r="I42" s="51">
        <v>0.11397</v>
      </c>
      <c r="J42" s="48">
        <v>0.10879</v>
      </c>
      <c r="K42" s="52">
        <f t="shared" si="69"/>
        <v>118.76704000000009</v>
      </c>
      <c r="L42" s="56">
        <f t="shared" si="70"/>
        <v>1146.4000000000001</v>
      </c>
    </row>
    <row r="43" spans="1:12" ht="15.75" customHeight="1" x14ac:dyDescent="0.25">
      <c r="A43" s="46">
        <f t="shared" si="67"/>
        <v>43411</v>
      </c>
      <c r="B43" s="47">
        <v>19</v>
      </c>
      <c r="C43" s="47">
        <v>22496</v>
      </c>
      <c r="D43" s="48" t="s">
        <v>16</v>
      </c>
      <c r="E43" s="49" t="s">
        <v>23</v>
      </c>
      <c r="F43" s="49" t="s">
        <v>74</v>
      </c>
      <c r="G43" s="80"/>
      <c r="H43" s="50">
        <f t="shared" si="68"/>
        <v>43411</v>
      </c>
      <c r="I43" s="51">
        <v>0.11397</v>
      </c>
      <c r="J43" s="48">
        <v>0.10879</v>
      </c>
      <c r="K43" s="52">
        <f t="shared" si="69"/>
        <v>116.52928000000009</v>
      </c>
      <c r="L43" s="56">
        <f t="shared" si="70"/>
        <v>1184</v>
      </c>
    </row>
    <row r="44" spans="1:12" ht="15.75" customHeight="1" x14ac:dyDescent="0.25">
      <c r="A44" s="46">
        <f t="shared" si="67"/>
        <v>43380</v>
      </c>
      <c r="B44" s="47">
        <v>18</v>
      </c>
      <c r="C44" s="47">
        <v>20937</v>
      </c>
      <c r="D44" s="48" t="s">
        <v>16</v>
      </c>
      <c r="E44" s="49" t="s">
        <v>23</v>
      </c>
      <c r="F44" s="49" t="s">
        <v>74</v>
      </c>
      <c r="G44" s="80"/>
      <c r="H44" s="50">
        <f t="shared" si="68"/>
        <v>43380</v>
      </c>
      <c r="I44" s="51">
        <v>0.11397</v>
      </c>
      <c r="J44" s="48">
        <v>0.10879</v>
      </c>
      <c r="K44" s="52">
        <f t="shared" si="69"/>
        <v>108.45366000000008</v>
      </c>
      <c r="L44" s="56">
        <f t="shared" si="70"/>
        <v>1163.1666666666667</v>
      </c>
    </row>
    <row r="45" spans="1:12" ht="15.75" customHeight="1" x14ac:dyDescent="0.25">
      <c r="A45" s="46">
        <f>A46+31</f>
        <v>43349</v>
      </c>
      <c r="B45" s="47">
        <v>18</v>
      </c>
      <c r="C45" s="47">
        <v>20568</v>
      </c>
      <c r="D45" s="48" t="s">
        <v>16</v>
      </c>
      <c r="E45" s="49" t="s">
        <v>23</v>
      </c>
      <c r="F45" s="49" t="s">
        <v>74</v>
      </c>
      <c r="G45" s="80"/>
      <c r="H45" s="50">
        <f t="shared" si="68"/>
        <v>43349</v>
      </c>
      <c r="I45" s="51">
        <v>0.11397</v>
      </c>
      <c r="J45" s="48">
        <v>0.10879</v>
      </c>
      <c r="K45" s="52">
        <f t="shared" si="69"/>
        <v>106.54224000000008</v>
      </c>
      <c r="L45" s="56">
        <f t="shared" si="70"/>
        <v>1142.6666666666667</v>
      </c>
    </row>
    <row r="46" spans="1:12" ht="15.75" customHeight="1" x14ac:dyDescent="0.25">
      <c r="A46" s="46">
        <f t="shared" ref="A46:A52" si="71">A47+31</f>
        <v>43318</v>
      </c>
      <c r="B46" s="47">
        <v>16</v>
      </c>
      <c r="C46" s="47">
        <v>17047</v>
      </c>
      <c r="D46" s="48" t="s">
        <v>16</v>
      </c>
      <c r="E46" s="49" t="s">
        <v>23</v>
      </c>
      <c r="F46" s="49" t="s">
        <v>74</v>
      </c>
      <c r="G46" s="80"/>
      <c r="H46" s="50">
        <f t="shared" si="68"/>
        <v>43318</v>
      </c>
      <c r="I46" s="51">
        <v>0.11397</v>
      </c>
      <c r="J46" s="48">
        <v>0.10879</v>
      </c>
      <c r="K46" s="52">
        <f t="shared" si="69"/>
        <v>88.303460000000072</v>
      </c>
      <c r="L46" s="56">
        <f t="shared" ref="L46:L47" si="72">+C46/B46</f>
        <v>1065.4375</v>
      </c>
    </row>
    <row r="47" spans="1:12" ht="15.75" customHeight="1" x14ac:dyDescent="0.25">
      <c r="A47" s="46">
        <f t="shared" si="71"/>
        <v>43287</v>
      </c>
      <c r="B47" s="47">
        <v>6</v>
      </c>
      <c r="C47" s="47">
        <v>8330</v>
      </c>
      <c r="D47" s="48" t="s">
        <v>16</v>
      </c>
      <c r="E47" s="49" t="s">
        <v>23</v>
      </c>
      <c r="F47" s="49" t="s">
        <v>74</v>
      </c>
      <c r="G47" s="80"/>
      <c r="H47" s="50">
        <f t="shared" si="68"/>
        <v>43287</v>
      </c>
      <c r="I47" s="51">
        <v>0.11397</v>
      </c>
      <c r="J47" s="48">
        <v>0.10879</v>
      </c>
      <c r="K47" s="52">
        <f t="shared" si="69"/>
        <v>43.149400000000036</v>
      </c>
      <c r="L47" s="56">
        <f t="shared" si="72"/>
        <v>1388.3333333333333</v>
      </c>
    </row>
    <row r="48" spans="1:12" ht="15.75" customHeight="1" x14ac:dyDescent="0.25">
      <c r="A48" s="57">
        <f t="shared" si="71"/>
        <v>43256</v>
      </c>
      <c r="B48" s="58"/>
      <c r="C48" s="58"/>
      <c r="D48" s="60"/>
      <c r="E48" s="61"/>
      <c r="F48" s="61"/>
      <c r="G48" s="80"/>
      <c r="H48" s="62">
        <f t="shared" si="68"/>
        <v>43256</v>
      </c>
      <c r="I48" s="63"/>
      <c r="J48" s="64"/>
      <c r="K48" s="65"/>
      <c r="L48" s="69"/>
    </row>
    <row r="49" spans="1:28" ht="15.75" customHeight="1" x14ac:dyDescent="0.25">
      <c r="A49" s="57">
        <f t="shared" si="71"/>
        <v>43225</v>
      </c>
      <c r="B49" s="59"/>
      <c r="C49" s="59"/>
      <c r="D49" s="60"/>
      <c r="E49" s="61"/>
      <c r="F49" s="61"/>
      <c r="G49" s="80"/>
      <c r="H49" s="62">
        <f t="shared" si="68"/>
        <v>43225</v>
      </c>
      <c r="I49" s="63"/>
      <c r="J49" s="64"/>
      <c r="K49" s="65"/>
      <c r="L49" s="69"/>
    </row>
    <row r="50" spans="1:28" ht="15.75" customHeight="1" x14ac:dyDescent="0.25">
      <c r="A50" s="57">
        <f t="shared" si="71"/>
        <v>43194</v>
      </c>
      <c r="B50" s="59"/>
      <c r="C50" s="59"/>
      <c r="D50" s="60"/>
      <c r="E50" s="61"/>
      <c r="F50" s="61"/>
      <c r="G50" s="80"/>
      <c r="H50" s="62">
        <f t="shared" si="68"/>
        <v>43194</v>
      </c>
      <c r="I50" s="63"/>
      <c r="J50" s="64"/>
      <c r="K50" s="65"/>
      <c r="L50" s="69"/>
    </row>
    <row r="51" spans="1:28" ht="15.75" customHeight="1" x14ac:dyDescent="0.25">
      <c r="A51" s="57">
        <f t="shared" si="71"/>
        <v>43163</v>
      </c>
      <c r="B51" s="59"/>
      <c r="C51" s="59"/>
      <c r="D51" s="60"/>
      <c r="E51" s="61"/>
      <c r="F51" s="61"/>
      <c r="G51" s="80"/>
      <c r="H51" s="62">
        <f t="shared" si="68"/>
        <v>43163</v>
      </c>
      <c r="I51" s="63"/>
      <c r="J51" s="64"/>
      <c r="K51" s="65"/>
      <c r="L51" s="69"/>
    </row>
    <row r="52" spans="1:28" ht="15.75" customHeight="1" x14ac:dyDescent="0.25">
      <c r="A52" s="57">
        <f t="shared" si="71"/>
        <v>43132</v>
      </c>
      <c r="B52" s="59"/>
      <c r="C52" s="59"/>
      <c r="D52" s="60"/>
      <c r="E52" s="61"/>
      <c r="F52" s="61"/>
      <c r="G52" s="80"/>
      <c r="H52" s="62">
        <f t="shared" si="68"/>
        <v>43132</v>
      </c>
      <c r="I52" s="63"/>
      <c r="J52" s="64"/>
      <c r="K52" s="65"/>
      <c r="L52" s="69"/>
    </row>
    <row r="53" spans="1:28" ht="15.75" customHeight="1" x14ac:dyDescent="0.25">
      <c r="A53" s="57">
        <v>43101</v>
      </c>
      <c r="B53" s="58"/>
      <c r="C53" s="58"/>
      <c r="D53" s="60"/>
      <c r="E53" s="61"/>
      <c r="F53" s="61"/>
      <c r="G53" s="80"/>
      <c r="H53" s="62">
        <f t="shared" si="68"/>
        <v>43101</v>
      </c>
      <c r="I53" s="63"/>
      <c r="J53" s="64"/>
      <c r="K53" s="65"/>
      <c r="L53" s="69"/>
    </row>
    <row r="55" spans="1:28" x14ac:dyDescent="0.25">
      <c r="A55" s="73" t="s">
        <v>50</v>
      </c>
      <c r="C55" s="30"/>
      <c r="D55" s="30"/>
      <c r="Q55" s="70"/>
      <c r="S55" s="71"/>
      <c r="T55" s="71"/>
      <c r="U55" s="71"/>
      <c r="V55" s="71"/>
      <c r="W55" s="71"/>
      <c r="X55" s="71"/>
      <c r="Y55" s="71"/>
      <c r="Z55" s="71"/>
      <c r="AA55" s="71"/>
      <c r="AB55" s="72"/>
    </row>
    <row r="56" spans="1:28" x14ac:dyDescent="0.25">
      <c r="A56" s="74" t="s">
        <v>51</v>
      </c>
      <c r="B56" s="74"/>
      <c r="C56" s="74"/>
      <c r="D56" s="74"/>
      <c r="Q56" s="70"/>
      <c r="S56" s="71"/>
      <c r="T56" s="71"/>
      <c r="U56" s="71"/>
      <c r="V56" s="71"/>
      <c r="W56" s="71"/>
      <c r="X56" s="71"/>
      <c r="Y56" s="71"/>
      <c r="Z56" s="71"/>
      <c r="AA56" s="71"/>
      <c r="AB56" s="72"/>
    </row>
    <row r="57" spans="1:28" x14ac:dyDescent="0.25">
      <c r="C57" s="30"/>
      <c r="D57" s="30"/>
      <c r="Q57" s="70"/>
      <c r="S57" s="71"/>
      <c r="T57" s="71"/>
      <c r="U57" s="71"/>
      <c r="V57" s="71"/>
      <c r="W57" s="71"/>
      <c r="X57" s="71"/>
      <c r="Y57" s="71"/>
      <c r="Z57" s="71"/>
      <c r="AA57" s="71"/>
      <c r="AB57" s="72"/>
    </row>
    <row r="58" spans="1:28" x14ac:dyDescent="0.25">
      <c r="C58" s="30"/>
      <c r="D58" s="30"/>
      <c r="Q58" s="70"/>
      <c r="S58" s="71"/>
      <c r="T58" s="71"/>
      <c r="U58" s="71"/>
      <c r="V58" s="71"/>
      <c r="W58" s="71"/>
      <c r="X58" s="71"/>
      <c r="Y58" s="71"/>
      <c r="Z58" s="71"/>
      <c r="AA58" s="71"/>
      <c r="AB58" s="72"/>
    </row>
    <row r="59" spans="1:28" x14ac:dyDescent="0.25">
      <c r="C59" s="30"/>
      <c r="D59" s="30"/>
      <c r="Q59" s="70"/>
      <c r="S59" s="71"/>
      <c r="T59" s="71"/>
      <c r="U59" s="71"/>
      <c r="V59" s="71"/>
      <c r="W59" s="71"/>
      <c r="X59" s="71"/>
      <c r="Y59" s="71"/>
      <c r="Z59" s="71"/>
      <c r="AA59" s="71"/>
      <c r="AB59" s="72"/>
    </row>
    <row r="60" spans="1:28" x14ac:dyDescent="0.25">
      <c r="C60" s="30"/>
      <c r="D60" s="30"/>
      <c r="Q60" s="70"/>
      <c r="S60" s="71"/>
      <c r="T60" s="71"/>
      <c r="U60" s="71"/>
      <c r="V60" s="71"/>
      <c r="W60" s="71"/>
      <c r="X60" s="71"/>
      <c r="Y60" s="71"/>
      <c r="Z60" s="71"/>
      <c r="AA60" s="71"/>
      <c r="AB60" s="72"/>
    </row>
    <row r="61" spans="1:28" x14ac:dyDescent="0.25">
      <c r="A61" s="73" t="s">
        <v>52</v>
      </c>
    </row>
    <row r="62" spans="1:28" ht="30.75" customHeight="1" x14ac:dyDescent="0.25">
      <c r="A62" s="121" t="s">
        <v>53</v>
      </c>
      <c r="B62" s="122"/>
      <c r="C62" s="122"/>
      <c r="D62" s="122"/>
      <c r="E62" s="122"/>
      <c r="F62" s="122"/>
      <c r="G62" s="122"/>
      <c r="H62" s="122"/>
      <c r="I62" s="122"/>
    </row>
    <row r="64" spans="1:28" x14ac:dyDescent="0.25">
      <c r="A64" s="75" t="s">
        <v>55</v>
      </c>
    </row>
    <row r="65" spans="1:12" s="83" customFormat="1" x14ac:dyDescent="0.25"/>
    <row r="66" spans="1:12" s="83" customFormat="1" x14ac:dyDescent="0.25"/>
    <row r="67" spans="1:12" x14ac:dyDescent="0.25">
      <c r="A67" s="73" t="s">
        <v>54</v>
      </c>
      <c r="B67" s="73"/>
    </row>
    <row r="68" spans="1:12" x14ac:dyDescent="0.25">
      <c r="A68" s="120" t="s">
        <v>71</v>
      </c>
      <c r="B68" s="120"/>
      <c r="C68" s="120"/>
      <c r="D68" s="120"/>
      <c r="E68" s="120"/>
      <c r="F68" s="120"/>
      <c r="G68" s="120"/>
      <c r="H68" s="120"/>
      <c r="I68" s="120"/>
      <c r="J68" s="120"/>
      <c r="K68" s="120"/>
      <c r="L68" s="120"/>
    </row>
  </sheetData>
  <mergeCells count="17">
    <mergeCell ref="A29:N29"/>
    <mergeCell ref="A30:N30"/>
    <mergeCell ref="I31:K31"/>
    <mergeCell ref="L31:L32"/>
    <mergeCell ref="A68:L68"/>
    <mergeCell ref="A62:I62"/>
    <mergeCell ref="A1:N1"/>
    <mergeCell ref="P1:AD1"/>
    <mergeCell ref="A2:N2"/>
    <mergeCell ref="P2:AD2"/>
    <mergeCell ref="A4:N4"/>
    <mergeCell ref="P4:AD4"/>
    <mergeCell ref="Q5:S5"/>
    <mergeCell ref="T5:V5"/>
    <mergeCell ref="W5:Y5"/>
    <mergeCell ref="Z5:AB5"/>
    <mergeCell ref="AD5:AD6"/>
  </mergeCells>
  <hyperlinks>
    <hyperlink ref="A56:D56" r:id="rId1" display="Carlisle Community Choice Power Supply Program" xr:uid="{C8754C80-DED2-440D-B015-E9699098D47B}"/>
  </hyperlinks>
  <printOptions horizontalCentered="1" verticalCentered="1"/>
  <pageMargins left="0.25" right="0.25" top="0.25" bottom="0.25" header="0.05" footer="0.05"/>
  <pageSetup scale="69" fitToWidth="2" orientation="landscape" horizontalDpi="4294967293" verticalDpi="4294967293" r:id="rId2"/>
  <rowBreaks count="1" manualBreakCount="1">
    <brk id="65" max="29" man="1"/>
  </rowBreaks>
  <colBreaks count="1" manualBreakCount="1">
    <brk id="15" max="61" man="1"/>
  </col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4"/>
  <sheetViews>
    <sheetView workbookViewId="0">
      <selection activeCell="C19" sqref="C19"/>
    </sheetView>
  </sheetViews>
  <sheetFormatPr defaultRowHeight="15.75" x14ac:dyDescent="0.25"/>
  <cols>
    <col min="1" max="1" width="41.7109375" style="2" customWidth="1"/>
    <col min="2" max="2" width="27" style="2" bestFit="1" customWidth="1"/>
    <col min="3" max="3" width="37.140625" style="2" customWidth="1"/>
    <col min="4" max="4" width="23" style="2" bestFit="1" customWidth="1"/>
    <col min="5" max="5" width="24" style="2" bestFit="1" customWidth="1"/>
    <col min="6" max="7" width="16" style="2" bestFit="1" customWidth="1"/>
    <col min="8" max="8" width="12" style="2" bestFit="1" customWidth="1"/>
    <col min="9" max="9" width="11.7109375" style="2" bestFit="1" customWidth="1"/>
    <col min="10" max="10" width="14.5703125" style="2" bestFit="1" customWidth="1"/>
    <col min="11" max="11" width="8.140625" style="2" bestFit="1" customWidth="1"/>
    <col min="12" max="12" width="12.85546875" style="2" bestFit="1" customWidth="1"/>
    <col min="13" max="13" width="9.140625" style="2"/>
    <col min="14" max="15" width="9.28515625" style="2" bestFit="1" customWidth="1"/>
    <col min="16" max="16" width="11.5703125" style="2" bestFit="1" customWidth="1"/>
    <col min="17" max="28" width="9.140625" style="2"/>
    <col min="29" max="33" width="9.28515625" style="2" bestFit="1" customWidth="1"/>
    <col min="34" max="34" width="12.7109375" style="2" bestFit="1" customWidth="1"/>
    <col min="35" max="35" width="9.42578125" style="2" bestFit="1" customWidth="1"/>
    <col min="36" max="36" width="12.85546875" style="2" bestFit="1" customWidth="1"/>
    <col min="37" max="39" width="9.28515625" style="2" bestFit="1" customWidth="1"/>
    <col min="40" max="41" width="10.42578125" style="2" bestFit="1" customWidth="1"/>
    <col min="42" max="42" width="14.5703125" style="2" bestFit="1" customWidth="1"/>
    <col min="43" max="43" width="10.42578125" style="2" bestFit="1" customWidth="1"/>
    <col min="44" max="44" width="14.5703125" style="2" bestFit="1" customWidth="1"/>
    <col min="45" max="16384" width="9.140625" style="2"/>
  </cols>
  <sheetData>
    <row r="1" spans="1:12" x14ac:dyDescent="0.25">
      <c r="A1" s="1" t="s">
        <v>63</v>
      </c>
    </row>
    <row r="2" spans="1:12" x14ac:dyDescent="0.25">
      <c r="A2" s="6" t="s">
        <v>27</v>
      </c>
      <c r="B2" s="7" t="s">
        <v>62</v>
      </c>
      <c r="C2" s="7" t="s">
        <v>61</v>
      </c>
      <c r="D2" s="2" t="s">
        <v>6</v>
      </c>
      <c r="F2" s="19"/>
      <c r="G2" s="19"/>
    </row>
    <row r="3" spans="1:12" x14ac:dyDescent="0.25">
      <c r="A3" s="22" t="str">
        <f>A12</f>
        <v>Q3'18</v>
      </c>
      <c r="B3" s="8">
        <f>B12+C12</f>
        <v>22337</v>
      </c>
      <c r="C3" s="92">
        <v>138943</v>
      </c>
      <c r="D3" s="2">
        <v>1</v>
      </c>
      <c r="F3" s="85"/>
      <c r="G3" s="85"/>
      <c r="H3" s="86"/>
      <c r="I3" s="86"/>
      <c r="J3" s="86"/>
      <c r="K3" s="19"/>
      <c r="L3" s="19"/>
    </row>
    <row r="4" spans="1:12" x14ac:dyDescent="0.25">
      <c r="A4" s="22" t="str">
        <f t="shared" ref="A4:A7" si="0">A13</f>
        <v>Q4'18</v>
      </c>
      <c r="B4" s="8">
        <f t="shared" ref="B4:B7" si="1">B13+C13</f>
        <v>18565</v>
      </c>
      <c r="C4" s="92">
        <v>114553</v>
      </c>
      <c r="D4" s="2">
        <v>2</v>
      </c>
      <c r="F4" s="85"/>
      <c r="G4" s="85"/>
      <c r="H4" s="87"/>
      <c r="I4" s="85"/>
      <c r="J4" s="85"/>
      <c r="K4" s="85"/>
      <c r="L4" s="85"/>
    </row>
    <row r="5" spans="1:12" x14ac:dyDescent="0.25">
      <c r="A5" s="22" t="str">
        <f t="shared" si="0"/>
        <v>Q1'19</v>
      </c>
      <c r="B5" s="8">
        <f t="shared" si="1"/>
        <v>120911</v>
      </c>
      <c r="C5" s="92">
        <v>219538</v>
      </c>
      <c r="D5" s="2">
        <v>3</v>
      </c>
      <c r="F5" s="85"/>
      <c r="G5" s="85"/>
      <c r="H5" s="87"/>
      <c r="I5" s="85"/>
      <c r="J5" s="85"/>
      <c r="K5" s="85"/>
      <c r="L5" s="85"/>
    </row>
    <row r="6" spans="1:12" x14ac:dyDescent="0.25">
      <c r="A6" s="22" t="str">
        <f t="shared" si="0"/>
        <v>Q2'19</v>
      </c>
      <c r="B6" s="8">
        <f t="shared" si="1"/>
        <v>93260</v>
      </c>
      <c r="C6" s="8">
        <v>169736</v>
      </c>
      <c r="D6" s="2">
        <v>4</v>
      </c>
      <c r="F6" s="85"/>
      <c r="G6" s="85"/>
      <c r="H6" s="87"/>
      <c r="I6" s="85"/>
      <c r="J6" s="85"/>
      <c r="K6" s="85"/>
      <c r="L6" s="85"/>
    </row>
    <row r="7" spans="1:12" x14ac:dyDescent="0.25">
      <c r="A7" s="22" t="str">
        <f t="shared" si="0"/>
        <v>Q3'19</v>
      </c>
      <c r="B7" s="8">
        <f t="shared" si="1"/>
        <v>-7535</v>
      </c>
      <c r="C7" s="8">
        <v>99311</v>
      </c>
      <c r="D7" s="2">
        <v>5</v>
      </c>
      <c r="F7" s="85"/>
      <c r="G7" s="85"/>
      <c r="H7" s="87"/>
      <c r="I7" s="85"/>
      <c r="J7" s="85"/>
      <c r="K7" s="85"/>
      <c r="L7" s="85"/>
    </row>
    <row r="8" spans="1:12" x14ac:dyDescent="0.25">
      <c r="A8" s="22"/>
      <c r="B8" s="8"/>
      <c r="E8" s="85"/>
      <c r="F8" s="85"/>
      <c r="G8" s="85"/>
      <c r="H8" s="85"/>
      <c r="I8" s="85"/>
      <c r="J8" s="85"/>
      <c r="K8" s="85"/>
    </row>
    <row r="9" spans="1:12" x14ac:dyDescent="0.25">
      <c r="E9" s="85"/>
      <c r="F9" s="85"/>
      <c r="G9" s="85"/>
      <c r="H9" s="85"/>
      <c r="I9" s="85"/>
      <c r="J9" s="85"/>
      <c r="K9" s="85"/>
    </row>
    <row r="10" spans="1:12" x14ac:dyDescent="0.25">
      <c r="A10" s="1" t="s">
        <v>30</v>
      </c>
      <c r="E10" s="85"/>
      <c r="F10" s="85"/>
      <c r="G10" s="85"/>
      <c r="H10" s="85"/>
      <c r="I10" s="85"/>
      <c r="J10" s="85"/>
      <c r="K10" s="85"/>
    </row>
    <row r="11" spans="1:12" ht="27.75" customHeight="1" x14ac:dyDescent="0.25">
      <c r="A11" s="6" t="s">
        <v>27</v>
      </c>
      <c r="B11" s="9" t="s">
        <v>58</v>
      </c>
      <c r="C11" s="9" t="s">
        <v>59</v>
      </c>
      <c r="D11" s="2" t="s">
        <v>6</v>
      </c>
      <c r="E11"/>
      <c r="F11" s="85"/>
      <c r="G11" s="85"/>
      <c r="H11" s="85"/>
      <c r="I11" s="85"/>
    </row>
    <row r="12" spans="1:12" x14ac:dyDescent="0.25">
      <c r="A12" s="22" t="s">
        <v>66</v>
      </c>
      <c r="B12" s="8">
        <f>21745+238</f>
        <v>21983</v>
      </c>
      <c r="C12" s="8">
        <v>354</v>
      </c>
      <c r="D12" s="2">
        <v>1</v>
      </c>
      <c r="F12" s="85"/>
      <c r="G12" s="85"/>
    </row>
    <row r="13" spans="1:12" x14ac:dyDescent="0.25">
      <c r="A13" s="22" t="s">
        <v>67</v>
      </c>
      <c r="B13" s="8">
        <f>17830+344</f>
        <v>18174</v>
      </c>
      <c r="C13" s="8">
        <v>391</v>
      </c>
      <c r="D13" s="2">
        <v>2</v>
      </c>
      <c r="F13" s="85"/>
      <c r="G13" s="85"/>
    </row>
    <row r="14" spans="1:12" x14ac:dyDescent="0.25">
      <c r="A14" s="22" t="s">
        <v>68</v>
      </c>
      <c r="B14" s="8">
        <f>114401+2208</f>
        <v>116609</v>
      </c>
      <c r="C14" s="8">
        <v>4302</v>
      </c>
      <c r="D14" s="2">
        <v>3</v>
      </c>
      <c r="F14" s="85"/>
      <c r="G14" s="85"/>
    </row>
    <row r="15" spans="1:12" x14ac:dyDescent="0.25">
      <c r="A15" s="22" t="s">
        <v>69</v>
      </c>
      <c r="B15" s="10">
        <f>88374+1490</f>
        <v>89864</v>
      </c>
      <c r="C15" s="10">
        <v>3396</v>
      </c>
      <c r="D15" s="2">
        <v>4</v>
      </c>
      <c r="F15" s="85"/>
      <c r="G15" s="85"/>
    </row>
    <row r="16" spans="1:12" x14ac:dyDescent="0.25">
      <c r="A16" s="22" t="s">
        <v>76</v>
      </c>
      <c r="B16" s="10">
        <f>-6791-39</f>
        <v>-6830</v>
      </c>
      <c r="C16" s="10">
        <v>-705</v>
      </c>
      <c r="D16" s="2">
        <v>5</v>
      </c>
      <c r="F16" s="85"/>
      <c r="G16" s="85"/>
    </row>
    <row r="17" spans="1:12" x14ac:dyDescent="0.25">
      <c r="A17" s="22"/>
      <c r="B17" s="8"/>
      <c r="C17" s="8"/>
      <c r="D17" s="8"/>
      <c r="E17" s="8"/>
      <c r="F17" s="85"/>
      <c r="G17" s="85"/>
    </row>
    <row r="18" spans="1:12" x14ac:dyDescent="0.25">
      <c r="F18" s="85"/>
      <c r="G18" s="85"/>
    </row>
    <row r="19" spans="1:12" x14ac:dyDescent="0.25">
      <c r="A19" s="1" t="s">
        <v>9</v>
      </c>
      <c r="B19" s="1"/>
      <c r="C19" s="1"/>
      <c r="D19" s="1"/>
      <c r="E19" s="1"/>
      <c r="F19" s="85"/>
      <c r="G19" s="85"/>
      <c r="H19" s="24"/>
      <c r="I19" s="24"/>
      <c r="J19" s="24"/>
      <c r="K19" s="24"/>
      <c r="L19" s="24"/>
    </row>
    <row r="20" spans="1:12" x14ac:dyDescent="0.25">
      <c r="A20" s="1"/>
      <c r="B20" s="1"/>
      <c r="C20" s="1"/>
      <c r="D20" s="1"/>
      <c r="E20" s="1"/>
      <c r="F20" s="24"/>
      <c r="G20" s="24"/>
      <c r="H20" s="24"/>
      <c r="I20" s="24"/>
      <c r="J20" s="24"/>
      <c r="K20" s="24"/>
      <c r="L20" s="24"/>
    </row>
    <row r="21" spans="1:12" ht="28.5" customHeight="1" x14ac:dyDescent="0.25">
      <c r="A21" s="3"/>
      <c r="B21" s="4" t="s">
        <v>1</v>
      </c>
      <c r="C21" s="23"/>
      <c r="D21" s="23"/>
      <c r="E21" s="23"/>
      <c r="F21" s="24"/>
      <c r="G21" s="24"/>
      <c r="H21" s="24"/>
      <c r="I21" s="24"/>
      <c r="J21" s="24"/>
      <c r="K21" s="24"/>
      <c r="L21" s="24"/>
    </row>
    <row r="22" spans="1:12" x14ac:dyDescent="0.25">
      <c r="A22" s="5" t="s">
        <v>2</v>
      </c>
      <c r="B22" s="27">
        <v>1440</v>
      </c>
      <c r="C22" s="88"/>
      <c r="D22" s="88"/>
      <c r="E22" s="88"/>
      <c r="F22" s="24"/>
      <c r="G22" s="24"/>
      <c r="H22" s="24"/>
      <c r="I22" s="24"/>
      <c r="J22" s="24"/>
      <c r="K22" s="24"/>
      <c r="L22" s="24"/>
    </row>
    <row r="23" spans="1:12" x14ac:dyDescent="0.25">
      <c r="A23" s="5" t="s">
        <v>3</v>
      </c>
      <c r="B23" s="27">
        <v>71</v>
      </c>
      <c r="C23" s="28"/>
      <c r="D23" s="29"/>
      <c r="E23" s="29"/>
      <c r="F23" s="24"/>
      <c r="G23" s="24"/>
      <c r="H23" s="24"/>
      <c r="I23" s="24"/>
      <c r="J23" s="24"/>
      <c r="K23" s="24"/>
      <c r="L23" s="24"/>
    </row>
    <row r="24" spans="1:12" x14ac:dyDescent="0.25">
      <c r="A24" s="5" t="s">
        <v>29</v>
      </c>
      <c r="B24" s="27">
        <v>22</v>
      </c>
      <c r="C24" s="28"/>
      <c r="D24" s="29"/>
      <c r="E24" s="29"/>
      <c r="F24" s="24"/>
      <c r="G24" s="24"/>
      <c r="H24" s="24"/>
      <c r="I24" s="24"/>
      <c r="J24" s="24"/>
      <c r="K24" s="24"/>
      <c r="L24" s="24"/>
    </row>
    <row r="25" spans="1:12" x14ac:dyDescent="0.25">
      <c r="A25" s="16" t="s">
        <v>56</v>
      </c>
      <c r="B25" s="89">
        <f>SUM(B22:B24)</f>
        <v>1533</v>
      </c>
      <c r="F25" s="24"/>
      <c r="G25" s="24"/>
      <c r="H25" s="24"/>
      <c r="I25" s="24"/>
      <c r="J25" s="24"/>
      <c r="K25" s="24"/>
      <c r="L25" s="24"/>
    </row>
    <row r="26" spans="1:12" x14ac:dyDescent="0.25">
      <c r="D26" s="2" t="str">
        <f>'Chart Data'!A25 &amp; " " &amp; TEXT('Chart Data'!B25, "#,#0")</f>
        <v>AVERAGE METERS/MONTH BY RATE CLASS: 1,533</v>
      </c>
      <c r="F26" s="24"/>
      <c r="G26" s="24"/>
      <c r="H26" s="24"/>
      <c r="I26" s="24"/>
      <c r="J26" s="24"/>
      <c r="K26" s="24"/>
      <c r="L26" s="24"/>
    </row>
    <row r="27" spans="1:12" x14ac:dyDescent="0.25">
      <c r="A27" s="1" t="s">
        <v>10</v>
      </c>
      <c r="B27" s="1"/>
      <c r="C27" s="1"/>
      <c r="D27" s="1"/>
      <c r="E27" s="18"/>
      <c r="F27" s="85"/>
      <c r="G27" s="85"/>
      <c r="H27" s="85"/>
      <c r="I27" s="85"/>
    </row>
    <row r="28" spans="1:12" x14ac:dyDescent="0.25">
      <c r="A28" s="1"/>
      <c r="B28" s="1"/>
      <c r="C28" s="1"/>
      <c r="F28" s="85"/>
      <c r="G28" s="85"/>
      <c r="H28" s="85"/>
      <c r="I28" s="85"/>
    </row>
    <row r="29" spans="1:12" ht="28.5" customHeight="1" x14ac:dyDescent="0.25">
      <c r="A29" s="3" t="s">
        <v>7</v>
      </c>
      <c r="B29" s="4" t="s">
        <v>11</v>
      </c>
      <c r="C29" s="23">
        <v>43525</v>
      </c>
      <c r="D29" s="23">
        <v>43497</v>
      </c>
      <c r="E29" s="23">
        <v>43466</v>
      </c>
      <c r="F29" s="85"/>
      <c r="G29" s="85"/>
      <c r="H29" s="85"/>
      <c r="I29" s="85"/>
    </row>
    <row r="30" spans="1:12" x14ac:dyDescent="0.25">
      <c r="A30" s="5" t="s">
        <v>2</v>
      </c>
      <c r="B30" s="12">
        <v>1561227.6666666667</v>
      </c>
      <c r="C30" s="90"/>
      <c r="D30" s="90"/>
      <c r="E30" s="90"/>
      <c r="F30" s="85"/>
      <c r="G30" s="85"/>
      <c r="H30" s="85"/>
      <c r="I30" s="85"/>
    </row>
    <row r="31" spans="1:12" x14ac:dyDescent="0.25">
      <c r="A31" s="5" t="s">
        <v>3</v>
      </c>
      <c r="B31" s="12">
        <v>57071.333333333336</v>
      </c>
      <c r="C31" s="90"/>
      <c r="D31" s="90"/>
      <c r="E31" s="90"/>
      <c r="F31" s="85"/>
      <c r="G31" s="85"/>
      <c r="H31" s="85"/>
      <c r="I31" s="85"/>
    </row>
    <row r="32" spans="1:12" x14ac:dyDescent="0.25">
      <c r="A32" s="5" t="s">
        <v>29</v>
      </c>
      <c r="B32" s="12">
        <v>30015.666666666668</v>
      </c>
      <c r="C32" s="91"/>
      <c r="D32" s="91"/>
      <c r="E32" s="91"/>
      <c r="F32" s="85"/>
      <c r="G32" s="85"/>
      <c r="H32" s="85"/>
      <c r="I32" s="85"/>
    </row>
    <row r="33" spans="1:9" x14ac:dyDescent="0.25">
      <c r="A33" s="16" t="s">
        <v>57</v>
      </c>
      <c r="B33" s="17">
        <f>SUM(B30:B32)</f>
        <v>1648314.6666666667</v>
      </c>
      <c r="D33" s="2" t="str">
        <f>'Chart Data'!A33&amp; " " &amp; TEXT('Chart Data'!B33, "#,#0")</f>
        <v>AVERAGE USAGE/MONTH BY RATE CLASS: 1,648,315</v>
      </c>
      <c r="F33" s="85"/>
      <c r="G33" s="85"/>
      <c r="H33" s="85"/>
      <c r="I33" s="85"/>
    </row>
    <row r="34" spans="1:9" x14ac:dyDescent="0.25">
      <c r="F34" s="85"/>
      <c r="G34" s="85"/>
      <c r="H34" s="85"/>
      <c r="I34" s="85"/>
    </row>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Carlisle Aggregation Report</vt:lpstr>
      <vt:lpstr>Sheet1</vt:lpstr>
      <vt:lpstr>Carlisle Detail</vt:lpstr>
      <vt:lpstr>Chart Data</vt:lpstr>
      <vt:lpstr>'Carlisle Aggregation Report'!Print_Area</vt:lpstr>
      <vt:lpstr>'Carlisle Detail'!Print_Area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Malissa Labarre</dc:creator>
  <cp:lastModifiedBy>Malissa Labarre</cp:lastModifiedBy>
  <cp:lastPrinted>2019-09-30T13:18:10Z</cp:lastPrinted>
  <dcterms:created xsi:type="dcterms:W3CDTF">2017-12-07T16:13:29Z</dcterms:created>
  <dcterms:modified xsi:type="dcterms:W3CDTF">2020-01-07T19:20:51Z</dcterms:modified>
</cp:coreProperties>
</file>