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defaultThemeVersion="166925"/>
  <mc:AlternateContent xmlns:mc="http://schemas.openxmlformats.org/markup-compatibility/2006">
    <mc:Choice Requires="x15">
      <x15ac:absPath xmlns:x15ac="http://schemas.microsoft.com/office/spreadsheetml/2010/11/ac" url="C:\Users\Karin G\Dropbox\_CPG\MUNICIPAL AGGREGATION\_Massachusetts\_MA Quarterly Reporting\Q4'18\"/>
    </mc:Choice>
  </mc:AlternateContent>
  <xr:revisionPtr revIDLastSave="0" documentId="13_ncr:1_{5EAEFC18-1613-4C1A-9899-B53E69AD8A29}" xr6:coauthVersionLast="40" xr6:coauthVersionMax="40" xr10:uidLastSave="{00000000-0000-0000-0000-000000000000}"/>
  <bookViews>
    <workbookView xWindow="-120" yWindow="-120" windowWidth="29040" windowHeight="15840" xr2:uid="{86C63D3D-3FB6-4084-B439-9FE72C4017A9}"/>
  </bookViews>
  <sheets>
    <sheet name="Carlisle Aggregation Report" sheetId="2" r:id="rId1"/>
    <sheet name="Sheet1" sheetId="3" state="hidden" r:id="rId2"/>
    <sheet name="Carlisle Detail Reporting" sheetId="11" r:id="rId3"/>
    <sheet name="Chart Data" sheetId="6" state="hidden" r:id="rId4"/>
  </sheets>
  <definedNames>
    <definedName name="_xlnm._FilterDatabase" localSheetId="3" hidden="1">'Chart Data'!$B$9:$D$9</definedName>
    <definedName name="_xlnm.Print_Area" localSheetId="0">'Carlisle Aggregation Report'!$A$1:$D$69</definedName>
    <definedName name="_xlnm.Print_Area" localSheetId="2">'Carlisle Detail Reporting'!$A$1:$AC$33</definedName>
  </definedNames>
  <calcPr calcId="18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 i="11" l="1"/>
  <c r="O1" i="11"/>
  <c r="B3" i="6"/>
  <c r="B4" i="6"/>
  <c r="B5" i="6"/>
  <c r="B2" i="6"/>
  <c r="A15" i="11"/>
  <c r="A14" i="11"/>
  <c r="A13" i="11"/>
  <c r="A12" i="11"/>
  <c r="A11" i="11"/>
  <c r="A10" i="11"/>
  <c r="A9" i="11"/>
  <c r="A8" i="11"/>
  <c r="A7" i="11"/>
  <c r="AC7" i="11"/>
  <c r="AA7" i="11"/>
  <c r="X7" i="11"/>
  <c r="R7" i="11"/>
  <c r="U7" i="11"/>
  <c r="AB7" i="11"/>
  <c r="O7" i="11"/>
  <c r="K7" i="11"/>
  <c r="J7" i="11"/>
  <c r="O16" i="11"/>
  <c r="K16" i="11"/>
  <c r="J16" i="11"/>
  <c r="O15" i="11"/>
  <c r="K15" i="11"/>
  <c r="J15" i="11"/>
  <c r="O14" i="11"/>
  <c r="K14" i="11"/>
  <c r="J14" i="11"/>
  <c r="O13" i="11"/>
  <c r="K13" i="11"/>
  <c r="J13" i="11"/>
  <c r="O12" i="11"/>
  <c r="K12" i="11"/>
  <c r="J12" i="11"/>
  <c r="O11" i="11"/>
  <c r="K11" i="11"/>
  <c r="J11" i="11"/>
  <c r="AC10" i="11"/>
  <c r="AA10" i="11"/>
  <c r="X10" i="11"/>
  <c r="R10" i="11"/>
  <c r="U10" i="11"/>
  <c r="AB10" i="11"/>
  <c r="O10" i="11"/>
  <c r="K10" i="11"/>
  <c r="J10" i="11"/>
  <c r="AC9" i="11"/>
  <c r="AA9" i="11"/>
  <c r="X9" i="11"/>
  <c r="R9" i="11"/>
  <c r="U9" i="11"/>
  <c r="AB9" i="11"/>
  <c r="O9" i="11"/>
  <c r="K9" i="11"/>
  <c r="J9" i="11"/>
  <c r="AC8" i="11"/>
  <c r="AA8" i="11"/>
  <c r="X8" i="11"/>
  <c r="R8" i="11"/>
  <c r="U8" i="11"/>
  <c r="AB8" i="11"/>
  <c r="O8" i="11"/>
  <c r="K8" i="11"/>
  <c r="J8" i="11"/>
  <c r="O2" i="11"/>
  <c r="B20" i="6"/>
  <c r="B21" i="6"/>
  <c r="B22" i="6"/>
  <c r="B23" i="6"/>
  <c r="E24" i="6"/>
  <c r="B28" i="6"/>
  <c r="B29" i="6"/>
  <c r="B30" i="6"/>
  <c r="B31" i="6"/>
  <c r="E31" i="6"/>
  <c r="A5" i="6"/>
  <c r="F27" i="6"/>
  <c r="A3" i="6"/>
  <c r="A4" i="6"/>
  <c r="A2" i="6"/>
</calcChain>
</file>

<file path=xl/sharedStrings.xml><?xml version="1.0" encoding="utf-8"?>
<sst xmlns="http://schemas.openxmlformats.org/spreadsheetml/2006/main" count="100" uniqueCount="73">
  <si>
    <t>Competitive Supplier</t>
  </si>
  <si>
    <t>Meters</t>
  </si>
  <si>
    <t>Residential</t>
  </si>
  <si>
    <t>Commercial</t>
  </si>
  <si>
    <t>Renewable Content</t>
  </si>
  <si>
    <t>PROGRAM RATES</t>
  </si>
  <si>
    <t>Sort</t>
  </si>
  <si>
    <t>Total</t>
  </si>
  <si>
    <t xml:space="preserve"> </t>
  </si>
  <si>
    <t>Participating Consumers - Meters</t>
  </si>
  <si>
    <t>Participating Consumers - Usage</t>
  </si>
  <si>
    <t>Usage</t>
  </si>
  <si>
    <t>Term </t>
  </si>
  <si>
    <t>All Rate Classes</t>
  </si>
  <si>
    <t>COMPARISON TO EVERSOURCE RATES</t>
  </si>
  <si>
    <t xml:space="preserve">TOWN OF CARLISLE COMMUNITY CHOICE POWER SUPPLY PROGRAM </t>
  </si>
  <si>
    <t>Public Power</t>
  </si>
  <si>
    <t>$0.10981 / kWh</t>
  </si>
  <si>
    <t>100% Renewable: 77% offset by National Wind RECs</t>
  </si>
  <si>
    <t>AVERAGE RESIDENTIAL USAGE/METER</t>
  </si>
  <si>
    <t>Streetlight Usage</t>
  </si>
  <si>
    <t>Total Meters</t>
  </si>
  <si>
    <t>Total Usage</t>
  </si>
  <si>
    <t>7/1/18-12/31/20</t>
  </si>
  <si>
    <t>$0.10879 / kWh</t>
  </si>
  <si>
    <t>Meets MA Requirements</t>
  </si>
  <si>
    <t>July 2018 – January 2021</t>
  </si>
  <si>
    <t>Month</t>
  </si>
  <si>
    <t>Optional Basic Product</t>
  </si>
  <si>
    <t>STATUS REPORT THRU OCTOBER 2018</t>
  </si>
  <si>
    <t>Optional Product</t>
  </si>
  <si>
    <t>100% RECs: MA RPS + Nat'l Wind</t>
  </si>
  <si>
    <t>Aggregation Savings by Rate Class</t>
  </si>
  <si>
    <t>RESIDENTIAL</t>
  </si>
  <si>
    <t>STREETLIGHTS</t>
  </si>
  <si>
    <t>Renewable Supply Options</t>
  </si>
  <si>
    <t>Town of Carlisle</t>
  </si>
  <si>
    <t>SMALL C&amp;I</t>
  </si>
  <si>
    <t>MED-LRG C&amp;I</t>
  </si>
  <si>
    <t>TOTAL</t>
  </si>
  <si>
    <t>Date</t>
  </si>
  <si>
    <t>Residential Meters</t>
  </si>
  <si>
    <t>Residential Usage</t>
  </si>
  <si>
    <t>Small C&amp;I Meters</t>
  </si>
  <si>
    <t>Small C&amp;I Usage</t>
  </si>
  <si>
    <t>Med-Lrg C&amp;I Meters</t>
  </si>
  <si>
    <t>Med-Lrg C&amp;I Usage</t>
  </si>
  <si>
    <t>Streetlight Meters</t>
  </si>
  <si>
    <t>Term</t>
  </si>
  <si>
    <t>Basic Svc Rate</t>
  </si>
  <si>
    <t>Agg Rate</t>
  </si>
  <si>
    <t>Savings</t>
  </si>
  <si>
    <t>Basic Svc Rate SEMA</t>
  </si>
  <si>
    <t>Website:</t>
  </si>
  <si>
    <t>Carlisle Community Choice Power Supply Program</t>
  </si>
  <si>
    <t>Alternative Information Disclosure:</t>
  </si>
  <si>
    <t>Colonial posts updated disclosure labels on each Municipality's page of the Colonial website as they become available.  A copy of the latest disclosure label is included in the backup documentation.</t>
  </si>
  <si>
    <t>Optional Product:</t>
  </si>
  <si>
    <t>NO ESA</t>
  </si>
  <si>
    <t>Municipal Aggregation Annual Report</t>
  </si>
  <si>
    <t xml:space="preserve">The Town of Carlisle has chosen a 100% green product, which supports renewable energy as 100% of the power supply is offset with Renewable Energy Certificates (RECs), and an optional product that meets Massachusetts RPS requirements. The Town's aggregation savings are directly tied to the margin of savings between the Program’s rates and Eversource’s corresponding Basic Service rates as well as the level of consumption by participating consumers. </t>
  </si>
  <si>
    <t>Prepared February 14, 2019</t>
  </si>
  <si>
    <t>AVERAGE METERS/MONTH BY RATE CLASS:</t>
  </si>
  <si>
    <t>AVERAGE USAGE/MONTH BY RATE CLASS:</t>
  </si>
  <si>
    <t>Residential vs Basic Service</t>
  </si>
  <si>
    <t>Commercial vs Basic Service</t>
  </si>
  <si>
    <t>Click here for Eversource Green Options</t>
  </si>
  <si>
    <t>Savings vs Eversource Green Options</t>
  </si>
  <si>
    <t>Savings vs Basic Service</t>
  </si>
  <si>
    <t>Carlisle currently has 18 Residential meters using the Optional Product that meets MA RPS requirements.</t>
  </si>
  <si>
    <t>Savings vs Eversource Green Options rate is based on 2.2 cents/kWh in addition to Basic Service rate.</t>
  </si>
  <si>
    <r>
      <t xml:space="preserve">This report has been prepared by Colonial Power Group with information/data being provided by the Competitive Supplier and Eversource. The purpose of the report is to provide information about the Town of Carlisle's Community Choice Power Supply Program, which currently provides competitive power supply to approximately 1,500 customers in the Town. The data provided by the Competitive Supplier is based on calendar month (not meter read month) 2 months following the invoice date. Therefore, the usage data is not available until 4 months after the month it was used. For example, power is </t>
    </r>
    <r>
      <rPr>
        <i/>
        <sz val="12"/>
        <color theme="1"/>
        <rFont val="Times New Roman"/>
        <family val="1"/>
      </rPr>
      <t>Used</t>
    </r>
    <r>
      <rPr>
        <sz val="12"/>
        <color theme="1"/>
        <rFont val="Times New Roman"/>
        <family val="1"/>
      </rPr>
      <t xml:space="preserve"> in January, </t>
    </r>
    <r>
      <rPr>
        <i/>
        <sz val="12"/>
        <color theme="1"/>
        <rFont val="Times New Roman"/>
        <family val="1"/>
      </rPr>
      <t>Invoiced</t>
    </r>
    <r>
      <rPr>
        <sz val="12"/>
        <color theme="1"/>
        <rFont val="Times New Roman"/>
        <family val="1"/>
      </rPr>
      <t xml:space="preserve"> in February, and </t>
    </r>
    <r>
      <rPr>
        <i/>
        <sz val="12"/>
        <color theme="1"/>
        <rFont val="Times New Roman"/>
        <family val="1"/>
      </rPr>
      <t>Paid</t>
    </r>
    <r>
      <rPr>
        <sz val="12"/>
        <color theme="1"/>
        <rFont val="Times New Roman"/>
        <family val="1"/>
      </rPr>
      <t xml:space="preserve"> in March and </t>
    </r>
    <r>
      <rPr>
        <i/>
        <sz val="12"/>
        <color theme="1"/>
        <rFont val="Times New Roman"/>
        <family val="1"/>
      </rPr>
      <t>Reported</t>
    </r>
    <r>
      <rPr>
        <sz val="12"/>
        <color theme="1"/>
        <rFont val="Times New Roman"/>
        <family val="1"/>
      </rPr>
      <t xml:space="preserve"> in April. </t>
    </r>
  </si>
  <si>
    <t>Prepared by Colonial Power Group, February 14,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</si>
</sst>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_(* \(#,##0\);_(* &quot;-&quot;_);_(@_)"/>
    <numFmt numFmtId="44" formatCode="_(&quot;$&quot;* #,##0.00_);_(&quot;$&quot;* \(#,##0.00\);_(&quot;$&quot;* &quot;-&quot;??_);_(@_)"/>
    <numFmt numFmtId="43" formatCode="_(* #,##0.00_);_(* \(#,##0.00\);_(* &quot;-&quot;??_);_(@_)"/>
    <numFmt numFmtId="164" formatCode="[$-409]mmm\-yy;@"/>
    <numFmt numFmtId="165" formatCode="_(* #,##0_);_(* \(#,##0\);_(* &quot;-&quot;??_);_(@_)"/>
    <numFmt numFmtId="166" formatCode="_(&quot;$&quot;* #,##0_);_(&quot;$&quot;* \(#,##0\);_(&quot;$&quot;* &quot;-&quot;??_);_(@_)"/>
    <numFmt numFmtId="167" formatCode="0.0"/>
    <numFmt numFmtId="168" formatCode="0.00000"/>
  </numFmts>
  <fonts count="30" x14ac:knownFonts="1">
    <font>
      <sz val="11"/>
      <color theme="1"/>
      <name val="Calibri"/>
      <family val="2"/>
      <scheme val="minor"/>
    </font>
    <font>
      <sz val="11"/>
      <color theme="1"/>
      <name val="Calibri"/>
      <family val="2"/>
      <scheme val="minor"/>
    </font>
    <font>
      <u/>
      <sz val="11"/>
      <color theme="10"/>
      <name val="Calibri"/>
      <family val="2"/>
      <scheme val="minor"/>
    </font>
    <font>
      <sz val="12"/>
      <color theme="1"/>
      <name val="Calibri"/>
      <family val="2"/>
      <scheme val="minor"/>
    </font>
    <font>
      <sz val="12"/>
      <color theme="1"/>
      <name val="Times New Roman"/>
      <family val="1"/>
    </font>
    <font>
      <b/>
      <sz val="12"/>
      <color theme="1"/>
      <name val="Calibri"/>
      <family val="2"/>
      <scheme val="minor"/>
    </font>
    <font>
      <b/>
      <i/>
      <sz val="12"/>
      <color theme="1"/>
      <name val="Calibri"/>
      <family val="2"/>
      <scheme val="minor"/>
    </font>
    <font>
      <i/>
      <sz val="12"/>
      <color theme="1"/>
      <name val="Calibri"/>
      <family val="2"/>
      <scheme val="minor"/>
    </font>
    <font>
      <b/>
      <u/>
      <sz val="12"/>
      <color theme="1"/>
      <name val="Calibri"/>
      <family val="2"/>
      <scheme val="minor"/>
    </font>
    <font>
      <b/>
      <u/>
      <sz val="8"/>
      <color theme="9" tint="-0.249977111117893"/>
      <name val="Tahoma"/>
      <family val="2"/>
    </font>
    <font>
      <b/>
      <sz val="14"/>
      <color theme="1" tint="0.34998626667073579"/>
      <name val="Tahoma"/>
      <family val="2"/>
    </font>
    <font>
      <b/>
      <i/>
      <sz val="12"/>
      <color theme="1" tint="0.34998626667073579"/>
      <name val="Calibri"/>
      <family val="2"/>
      <scheme val="minor"/>
    </font>
    <font>
      <b/>
      <sz val="16"/>
      <color theme="1" tint="0.34998626667073579"/>
      <name val="Calibri"/>
      <family val="2"/>
      <scheme val="minor"/>
    </font>
    <font>
      <sz val="12"/>
      <color theme="4" tint="-0.499984740745262"/>
      <name val="Calibri"/>
      <family val="2"/>
      <scheme val="minor"/>
    </font>
    <font>
      <i/>
      <sz val="11"/>
      <color theme="1"/>
      <name val="Calibri"/>
      <family val="2"/>
      <scheme val="minor"/>
    </font>
    <font>
      <b/>
      <u/>
      <sz val="11"/>
      <color theme="9" tint="-0.249977111117893"/>
      <name val="Calibri"/>
      <family val="2"/>
      <scheme val="minor"/>
    </font>
    <font>
      <b/>
      <sz val="18"/>
      <color theme="3"/>
      <name val="Calibri Light"/>
      <family val="2"/>
      <scheme val="major"/>
    </font>
    <font>
      <sz val="12"/>
      <color rgb="FF663300"/>
      <name val="Calibri"/>
      <family val="2"/>
      <scheme val="minor"/>
    </font>
    <font>
      <b/>
      <sz val="11"/>
      <color theme="1"/>
      <name val="Calibri"/>
      <family val="2"/>
      <scheme val="minor"/>
    </font>
    <font>
      <b/>
      <sz val="12"/>
      <color theme="1" tint="0.34998626667073579"/>
      <name val="Tahoma"/>
      <family val="2"/>
    </font>
    <font>
      <i/>
      <sz val="9"/>
      <color theme="1" tint="0.34998626667073579"/>
      <name val="Tahoma"/>
      <family val="2"/>
    </font>
    <font>
      <b/>
      <i/>
      <sz val="12"/>
      <color rgb="FF663300"/>
      <name val="Calibri"/>
      <family val="2"/>
      <scheme val="minor"/>
    </font>
    <font>
      <b/>
      <i/>
      <sz val="11"/>
      <color rgb="FF663300"/>
      <name val="Calibri"/>
      <family val="2"/>
      <scheme val="minor"/>
    </font>
    <font>
      <b/>
      <sz val="18"/>
      <name val="Calibri Light"/>
      <family val="2"/>
      <scheme val="major"/>
    </font>
    <font>
      <b/>
      <i/>
      <sz val="11"/>
      <color theme="1"/>
      <name val="Candara"/>
      <family val="2"/>
    </font>
    <font>
      <sz val="11"/>
      <name val="Calibri"/>
      <family val="2"/>
      <scheme val="minor"/>
    </font>
    <font>
      <b/>
      <i/>
      <sz val="11"/>
      <color theme="1"/>
      <name val="Calibri"/>
      <family val="2"/>
      <scheme val="minor"/>
    </font>
    <font>
      <b/>
      <u/>
      <sz val="11"/>
      <color theme="1"/>
      <name val="Calibri"/>
      <family val="2"/>
      <scheme val="minor"/>
    </font>
    <font>
      <i/>
      <sz val="12"/>
      <color theme="1"/>
      <name val="Times New Roman"/>
      <family val="1"/>
    </font>
    <font>
      <i/>
      <sz val="9"/>
      <name val="Calibri Light"/>
      <family val="2"/>
      <scheme val="major"/>
    </font>
  </fonts>
  <fills count="4">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s>
  <borders count="2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thin">
        <color indexed="64"/>
      </left>
      <right style="thin">
        <color indexed="64"/>
      </right>
      <top style="thin">
        <color indexed="64"/>
      </top>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thin">
        <color indexed="64"/>
      </top>
      <bottom style="hair">
        <color auto="1"/>
      </bottom>
      <diagonal/>
    </border>
    <border>
      <left style="thin">
        <color indexed="64"/>
      </left>
      <right style="thin">
        <color indexed="64"/>
      </right>
      <top style="thin">
        <color indexed="64"/>
      </top>
      <bottom style="hair">
        <color auto="1"/>
      </bottom>
      <diagonal/>
    </border>
    <border>
      <left style="hair">
        <color auto="1"/>
      </left>
      <right style="hair">
        <color auto="1"/>
      </right>
      <top/>
      <bottom style="hair">
        <color auto="1"/>
      </bottom>
      <diagonal/>
    </border>
    <border>
      <left style="thin">
        <color indexed="64"/>
      </left>
      <right style="thin">
        <color indexed="64"/>
      </right>
      <top/>
      <bottom style="hair">
        <color auto="1"/>
      </bottom>
      <diagonal/>
    </border>
    <border>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hair">
        <color auto="1"/>
      </bottom>
      <diagonal/>
    </border>
    <border>
      <left style="thin">
        <color indexed="64"/>
      </left>
      <right style="thin">
        <color indexed="64"/>
      </right>
      <top style="hair">
        <color auto="1"/>
      </top>
      <bottom style="hair">
        <color auto="1"/>
      </bottom>
      <diagonal/>
    </border>
    <border>
      <left/>
      <right/>
      <top style="hair">
        <color auto="1"/>
      </top>
      <bottom style="hair">
        <color auto="1"/>
      </bottom>
      <diagonal/>
    </border>
  </borders>
  <cellStyleXfs count="6">
    <xf numFmtId="0" fontId="0" fillId="0" borderId="0"/>
    <xf numFmtId="43" fontId="1" fillId="0" borderId="0" applyFont="0" applyFill="0" applyBorder="0" applyAlignment="0" applyProtection="0"/>
    <xf numFmtId="0" fontId="2" fillId="0" borderId="0" applyNumberFormat="0" applyFill="0" applyBorder="0" applyAlignment="0" applyProtection="0"/>
    <xf numFmtId="44" fontId="1" fillId="0" borderId="0" applyFont="0" applyFill="0" applyBorder="0" applyAlignment="0" applyProtection="0"/>
    <xf numFmtId="0" fontId="16" fillId="0" borderId="0" applyNumberFormat="0" applyFill="0" applyBorder="0" applyAlignment="0" applyProtection="0"/>
    <xf numFmtId="0" fontId="1" fillId="0" borderId="0"/>
  </cellStyleXfs>
  <cellXfs count="125">
    <xf numFmtId="0" fontId="0" fillId="0" borderId="0" xfId="0"/>
    <xf numFmtId="0" fontId="5" fillId="0" borderId="0" xfId="0" applyFont="1"/>
    <xf numFmtId="0" fontId="3" fillId="0" borderId="0" xfId="0" applyFont="1"/>
    <xf numFmtId="0" fontId="6" fillId="0" borderId="2" xfId="0" applyFont="1" applyBorder="1" applyAlignment="1">
      <alignment horizontal="center" wrapText="1"/>
    </xf>
    <xf numFmtId="0" fontId="6" fillId="0" borderId="2" xfId="0" applyFont="1" applyBorder="1" applyAlignment="1">
      <alignment horizontal="center"/>
    </xf>
    <xf numFmtId="164" fontId="7" fillId="0" borderId="2" xfId="0" applyNumberFormat="1" applyFont="1" applyBorder="1" applyAlignment="1">
      <alignment horizontal="center"/>
    </xf>
    <xf numFmtId="0" fontId="8" fillId="0" borderId="0" xfId="0" applyFont="1" applyAlignment="1">
      <alignment horizontal="center"/>
    </xf>
    <xf numFmtId="0" fontId="8" fillId="0" borderId="0" xfId="0" applyFont="1" applyAlignment="1">
      <alignment horizontal="left"/>
    </xf>
    <xf numFmtId="166" fontId="3" fillId="0" borderId="0" xfId="3" applyNumberFormat="1" applyFont="1"/>
    <xf numFmtId="0" fontId="8" fillId="0" borderId="0" xfId="0" applyFont="1" applyAlignment="1">
      <alignment horizontal="center" wrapText="1"/>
    </xf>
    <xf numFmtId="166" fontId="3" fillId="0" borderId="0" xfId="3" applyNumberFormat="1" applyFont="1" applyAlignment="1">
      <alignment horizontal="center"/>
    </xf>
    <xf numFmtId="0" fontId="9" fillId="0" borderId="0" xfId="2" applyFont="1" applyAlignment="1">
      <alignment horizontal="right"/>
    </xf>
    <xf numFmtId="165" fontId="0" fillId="0" borderId="0" xfId="0" applyNumberFormat="1" applyFill="1"/>
    <xf numFmtId="165" fontId="7" fillId="0" borderId="2" xfId="1" applyNumberFormat="1" applyFont="1" applyBorder="1" applyAlignment="1">
      <alignment horizontal="center"/>
    </xf>
    <xf numFmtId="0" fontId="10" fillId="0" borderId="0" xfId="0" applyFont="1"/>
    <xf numFmtId="0" fontId="13" fillId="0" borderId="0" xfId="0" applyFont="1"/>
    <xf numFmtId="0" fontId="14" fillId="0" borderId="0" xfId="0" applyFont="1" applyAlignment="1">
      <alignment vertical="center" wrapText="1"/>
    </xf>
    <xf numFmtId="164" fontId="7" fillId="0" borderId="2" xfId="0" applyNumberFormat="1" applyFont="1" applyFill="1" applyBorder="1" applyAlignment="1">
      <alignment horizontal="center"/>
    </xf>
    <xf numFmtId="165" fontId="7" fillId="0" borderId="2" xfId="0" applyNumberFormat="1" applyFont="1" applyBorder="1"/>
    <xf numFmtId="0" fontId="5" fillId="0" borderId="0" xfId="0" applyNumberFormat="1" applyFont="1"/>
    <xf numFmtId="165" fontId="0" fillId="0" borderId="2" xfId="1" applyNumberFormat="1" applyFont="1" applyBorder="1"/>
    <xf numFmtId="0" fontId="3" fillId="0" borderId="0" xfId="0" applyFont="1" applyFill="1"/>
    <xf numFmtId="0" fontId="13" fillId="0" borderId="0" xfId="0" applyFont="1" applyFill="1"/>
    <xf numFmtId="0" fontId="5" fillId="0" borderId="0" xfId="0" applyFont="1" applyFill="1"/>
    <xf numFmtId="17" fontId="3" fillId="0" borderId="0" xfId="0" applyNumberFormat="1" applyFont="1" applyAlignment="1">
      <alignment horizontal="center"/>
    </xf>
    <xf numFmtId="164" fontId="6" fillId="0" borderId="2" xfId="0" applyNumberFormat="1" applyFont="1" applyBorder="1" applyAlignment="1">
      <alignment horizontal="center"/>
    </xf>
    <xf numFmtId="165" fontId="3" fillId="0" borderId="0" xfId="1" applyNumberFormat="1" applyFont="1"/>
    <xf numFmtId="165" fontId="0" fillId="0" borderId="0" xfId="1" applyNumberFormat="1" applyFont="1" applyFill="1"/>
    <xf numFmtId="0" fontId="0" fillId="0" borderId="0" xfId="0" applyFill="1"/>
    <xf numFmtId="0" fontId="17" fillId="0" borderId="0" xfId="0" applyFont="1" applyFill="1"/>
    <xf numFmtId="0" fontId="17" fillId="0" borderId="0" xfId="0" applyFont="1"/>
    <xf numFmtId="167" fontId="0" fillId="0" borderId="0" xfId="0" applyNumberFormat="1" applyFill="1"/>
    <xf numFmtId="165" fontId="0" fillId="0" borderId="0" xfId="0" applyNumberFormat="1" applyFill="1" applyAlignment="1">
      <alignment horizontal="right"/>
    </xf>
    <xf numFmtId="167" fontId="3" fillId="0" borderId="0" xfId="0" applyNumberFormat="1" applyFont="1" applyFill="1"/>
    <xf numFmtId="41" fontId="0" fillId="0" borderId="2" xfId="0" applyNumberFormat="1" applyBorder="1" applyAlignment="1">
      <alignment horizontal="right"/>
    </xf>
    <xf numFmtId="165" fontId="7" fillId="0" borderId="2" xfId="1" applyNumberFormat="1" applyFont="1" applyBorder="1" applyAlignment="1">
      <alignment horizontal="right"/>
    </xf>
    <xf numFmtId="165" fontId="7" fillId="0" borderId="2" xfId="1" quotePrefix="1" applyNumberFormat="1" applyFont="1" applyBorder="1" applyAlignment="1">
      <alignment horizontal="right"/>
    </xf>
    <xf numFmtId="3" fontId="7" fillId="0" borderId="2" xfId="0" applyNumberFormat="1" applyFont="1" applyBorder="1" applyAlignment="1">
      <alignment horizontal="right"/>
    </xf>
    <xf numFmtId="165" fontId="0" fillId="0" borderId="0" xfId="0" applyNumberFormat="1"/>
    <xf numFmtId="0" fontId="3" fillId="0" borderId="0" xfId="0" applyFont="1" applyFill="1" applyAlignment="1">
      <alignment vertical="top"/>
    </xf>
    <xf numFmtId="0" fontId="13" fillId="0" borderId="0" xfId="0" applyFont="1" applyAlignment="1">
      <alignment vertical="top"/>
    </xf>
    <xf numFmtId="0" fontId="3" fillId="0" borderId="0" xfId="0" applyFont="1" applyAlignment="1">
      <alignment vertical="top"/>
    </xf>
    <xf numFmtId="0" fontId="3" fillId="0" borderId="0" xfId="0" applyFont="1" applyFill="1" applyAlignment="1"/>
    <xf numFmtId="0" fontId="13" fillId="0" borderId="0" xfId="0" applyFont="1" applyAlignment="1"/>
    <xf numFmtId="0" fontId="3" fillId="0" borderId="0" xfId="0" applyFont="1" applyAlignment="1"/>
    <xf numFmtId="0" fontId="15" fillId="0" borderId="0" xfId="2" applyFont="1" applyAlignment="1">
      <alignment horizontal="right"/>
    </xf>
    <xf numFmtId="0" fontId="0" fillId="2" borderId="11" xfId="0" applyFill="1" applyBorder="1"/>
    <xf numFmtId="0" fontId="24" fillId="2" borderId="12" xfId="0" applyFont="1" applyFill="1" applyBorder="1" applyAlignment="1">
      <alignment horizontal="center" wrapText="1"/>
    </xf>
    <xf numFmtId="0" fontId="24" fillId="2" borderId="16" xfId="0" applyFont="1" applyFill="1" applyBorder="1" applyAlignment="1">
      <alignment horizontal="center" wrapText="1"/>
    </xf>
    <xf numFmtId="0" fontId="24" fillId="2" borderId="17" xfId="0" applyFont="1" applyFill="1" applyBorder="1" applyAlignment="1">
      <alignment horizontal="center" wrapText="1"/>
    </xf>
    <xf numFmtId="0" fontId="24" fillId="2" borderId="18" xfId="0" applyFont="1" applyFill="1" applyBorder="1" applyAlignment="1">
      <alignment horizontal="center" wrapText="1"/>
    </xf>
    <xf numFmtId="0" fontId="24" fillId="2" borderId="19" xfId="0" applyFont="1" applyFill="1" applyBorder="1" applyAlignment="1">
      <alignment horizontal="center" wrapText="1"/>
    </xf>
    <xf numFmtId="0" fontId="24" fillId="2" borderId="10" xfId="0" applyFont="1" applyFill="1" applyBorder="1" applyAlignment="1">
      <alignment horizontal="center" wrapText="1"/>
    </xf>
    <xf numFmtId="0" fontId="24" fillId="2" borderId="20" xfId="0" applyFont="1" applyFill="1" applyBorder="1" applyAlignment="1">
      <alignment horizontal="center" wrapText="1"/>
    </xf>
    <xf numFmtId="0" fontId="24" fillId="2" borderId="21" xfId="0" applyFont="1" applyFill="1" applyBorder="1" applyAlignment="1">
      <alignment horizontal="center" wrapText="1"/>
    </xf>
    <xf numFmtId="0" fontId="24" fillId="0" borderId="0" xfId="0" applyFont="1"/>
    <xf numFmtId="164" fontId="0" fillId="0" borderId="10" xfId="0" applyNumberFormat="1" applyBorder="1" applyAlignment="1">
      <alignment horizontal="right" wrapText="1"/>
    </xf>
    <xf numFmtId="165" fontId="0" fillId="0" borderId="10" xfId="1" applyNumberFormat="1" applyFont="1" applyBorder="1" applyAlignment="1">
      <alignment horizontal="center" wrapText="1"/>
    </xf>
    <xf numFmtId="0" fontId="0" fillId="0" borderId="10" xfId="0" applyBorder="1" applyAlignment="1">
      <alignment horizontal="center" wrapText="1"/>
    </xf>
    <xf numFmtId="0" fontId="0" fillId="0" borderId="17" xfId="0" applyBorder="1" applyAlignment="1">
      <alignment horizontal="center" wrapText="1"/>
    </xf>
    <xf numFmtId="164" fontId="0" fillId="0" borderId="22" xfId="0" applyNumberFormat="1" applyBorder="1" applyAlignment="1">
      <alignment horizontal="right" wrapText="1"/>
    </xf>
    <xf numFmtId="0" fontId="0" fillId="0" borderId="19" xfId="0" applyBorder="1" applyAlignment="1">
      <alignment horizontal="center" wrapText="1"/>
    </xf>
    <xf numFmtId="165" fontId="0" fillId="0" borderId="20" xfId="0" applyNumberFormat="1" applyBorder="1" applyAlignment="1">
      <alignment horizontal="center" wrapText="1"/>
    </xf>
    <xf numFmtId="165" fontId="0" fillId="0" borderId="23" xfId="0" applyNumberFormat="1" applyBorder="1" applyAlignment="1">
      <alignment horizontal="center" wrapText="1"/>
    </xf>
    <xf numFmtId="168" fontId="0" fillId="0" borderId="21" xfId="0" applyNumberFormat="1" applyBorder="1" applyAlignment="1">
      <alignment horizontal="center" wrapText="1"/>
    </xf>
    <xf numFmtId="165" fontId="1" fillId="0" borderId="22" xfId="1" applyNumberFormat="1" applyBorder="1" applyAlignment="1">
      <alignment horizontal="center" wrapText="1"/>
    </xf>
    <xf numFmtId="165" fontId="1" fillId="0" borderId="22" xfId="1" applyNumberFormat="1" applyBorder="1" applyAlignment="1">
      <alignment wrapText="1"/>
    </xf>
    <xf numFmtId="164" fontId="25" fillId="3" borderId="10" xfId="0" applyNumberFormat="1" applyFont="1" applyFill="1" applyBorder="1" applyAlignment="1">
      <alignment horizontal="right" wrapText="1"/>
    </xf>
    <xf numFmtId="3" fontId="25" fillId="3" borderId="10" xfId="0" applyNumberFormat="1" applyFont="1" applyFill="1" applyBorder="1"/>
    <xf numFmtId="165" fontId="25" fillId="3" borderId="10" xfId="1" applyNumberFormat="1" applyFont="1" applyFill="1" applyBorder="1" applyAlignment="1">
      <alignment horizontal="center" wrapText="1"/>
    </xf>
    <xf numFmtId="0" fontId="25" fillId="3" borderId="10" xfId="0" applyFont="1" applyFill="1" applyBorder="1" applyAlignment="1">
      <alignment horizontal="center" wrapText="1"/>
    </xf>
    <xf numFmtId="0" fontId="25" fillId="3" borderId="17" xfId="0" applyFont="1" applyFill="1" applyBorder="1" applyAlignment="1">
      <alignment horizontal="center" wrapText="1"/>
    </xf>
    <xf numFmtId="164" fontId="0" fillId="3" borderId="22" xfId="0" applyNumberFormat="1" applyFill="1" applyBorder="1" applyAlignment="1">
      <alignment horizontal="right" wrapText="1"/>
    </xf>
    <xf numFmtId="0" fontId="0" fillId="3" borderId="19" xfId="0" applyFill="1" applyBorder="1" applyAlignment="1">
      <alignment horizontal="center" wrapText="1"/>
    </xf>
    <xf numFmtId="0" fontId="0" fillId="3" borderId="10" xfId="0" applyFill="1" applyBorder="1" applyAlignment="1">
      <alignment horizontal="center" wrapText="1"/>
    </xf>
    <xf numFmtId="165" fontId="0" fillId="3" borderId="20" xfId="0" applyNumberFormat="1" applyFill="1" applyBorder="1" applyAlignment="1">
      <alignment horizontal="center" wrapText="1"/>
    </xf>
    <xf numFmtId="165" fontId="0" fillId="3" borderId="23" xfId="0" applyNumberFormat="1" applyFill="1" applyBorder="1" applyAlignment="1">
      <alignment horizontal="center" wrapText="1"/>
    </xf>
    <xf numFmtId="168" fontId="0" fillId="3" borderId="21" xfId="0" applyNumberFormat="1" applyFill="1" applyBorder="1" applyAlignment="1">
      <alignment horizontal="center" wrapText="1"/>
    </xf>
    <xf numFmtId="165" fontId="1" fillId="3" borderId="22" xfId="1" applyNumberFormat="1" applyFill="1" applyBorder="1" applyAlignment="1">
      <alignment horizontal="center" wrapText="1"/>
    </xf>
    <xf numFmtId="165" fontId="1" fillId="3" borderId="22" xfId="1" applyNumberFormat="1" applyFill="1" applyBorder="1" applyAlignment="1">
      <alignment wrapText="1"/>
    </xf>
    <xf numFmtId="0" fontId="26" fillId="0" borderId="0" xfId="0" applyFont="1"/>
    <xf numFmtId="165" fontId="18" fillId="0" borderId="0" xfId="0" applyNumberFormat="1" applyFont="1"/>
    <xf numFmtId="165" fontId="18" fillId="0" borderId="0" xfId="0" applyNumberFormat="1" applyFont="1" applyAlignment="1">
      <alignment horizontal="center"/>
    </xf>
    <xf numFmtId="0" fontId="27" fillId="0" borderId="0" xfId="0" applyFont="1"/>
    <xf numFmtId="0" fontId="2" fillId="0" borderId="0" xfId="2"/>
    <xf numFmtId="0" fontId="0" fillId="0" borderId="0" xfId="0"/>
    <xf numFmtId="0" fontId="0" fillId="0" borderId="0" xfId="0" applyAlignment="1">
      <alignment vertical="center" wrapText="1"/>
    </xf>
    <xf numFmtId="0" fontId="18" fillId="3" borderId="0" xfId="0" applyFont="1" applyFill="1"/>
    <xf numFmtId="0" fontId="29" fillId="0" borderId="0" xfId="4" applyFont="1" applyAlignment="1">
      <alignment horizontal="center" vertical="top"/>
    </xf>
    <xf numFmtId="0" fontId="11" fillId="0" borderId="0" xfId="0" applyFont="1" applyFill="1" applyBorder="1" applyAlignment="1">
      <alignment horizontal="center" vertical="top" wrapText="1"/>
    </xf>
    <xf numFmtId="0" fontId="11" fillId="0" borderId="7" xfId="0" applyFont="1" applyFill="1" applyBorder="1" applyAlignment="1">
      <alignment horizontal="center" vertical="top" wrapText="1"/>
    </xf>
    <xf numFmtId="0" fontId="22" fillId="0" borderId="0" xfId="0" applyFont="1" applyBorder="1" applyAlignment="1">
      <alignment horizontal="center" vertical="center" wrapText="1"/>
    </xf>
    <xf numFmtId="0" fontId="22" fillId="0" borderId="7" xfId="0" applyFont="1" applyBorder="1" applyAlignment="1">
      <alignment horizontal="center" vertical="center" wrapText="1"/>
    </xf>
    <xf numFmtId="0" fontId="21" fillId="0" borderId="6"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3" fillId="0" borderId="0" xfId="0" applyFont="1" applyAlignment="1">
      <alignment wrapText="1"/>
    </xf>
    <xf numFmtId="0" fontId="4" fillId="0" borderId="0" xfId="0" applyFont="1" applyAlignment="1">
      <alignment horizontal="justify" vertical="center" wrapText="1"/>
    </xf>
    <xf numFmtId="0" fontId="22" fillId="0" borderId="1" xfId="0" applyFont="1" applyBorder="1" applyAlignment="1">
      <alignment horizontal="center" vertical="center" wrapText="1"/>
    </xf>
    <xf numFmtId="0" fontId="22" fillId="0" borderId="9" xfId="0" applyFont="1" applyBorder="1" applyAlignment="1">
      <alignment horizontal="center" vertical="center" wrapText="1"/>
    </xf>
    <xf numFmtId="0" fontId="11" fillId="0" borderId="6" xfId="0" applyFont="1" applyFill="1" applyBorder="1" applyAlignment="1">
      <alignment horizontal="center" vertical="top" wrapText="1"/>
    </xf>
    <xf numFmtId="0" fontId="20" fillId="0" borderId="0" xfId="0" applyFont="1" applyAlignment="1">
      <alignment horizontal="center"/>
    </xf>
    <xf numFmtId="0" fontId="10" fillId="0" borderId="0" xfId="0" applyFont="1" applyAlignment="1">
      <alignment horizontal="center" vertical="center"/>
    </xf>
    <xf numFmtId="0" fontId="19" fillId="0" borderId="0" xfId="0" applyFont="1" applyAlignment="1">
      <alignment horizontal="center" vertical="center"/>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6" xfId="0" applyFont="1" applyFill="1" applyBorder="1" applyAlignment="1">
      <alignment horizontal="center" wrapText="1"/>
    </xf>
    <xf numFmtId="0" fontId="11" fillId="0" borderId="0" xfId="0" applyFont="1" applyFill="1" applyBorder="1" applyAlignment="1">
      <alignment horizontal="center" wrapText="1"/>
    </xf>
    <xf numFmtId="0" fontId="11" fillId="0" borderId="7" xfId="0" applyFont="1" applyFill="1" applyBorder="1" applyAlignment="1">
      <alignment horizontal="center" vertical="center" wrapText="1"/>
    </xf>
    <xf numFmtId="0" fontId="11" fillId="0" borderId="7" xfId="0" applyFont="1" applyFill="1" applyBorder="1" applyAlignment="1">
      <alignment horizontal="center" wrapText="1"/>
    </xf>
    <xf numFmtId="0" fontId="29" fillId="0" borderId="0" xfId="4" applyFont="1" applyAlignment="1">
      <alignment horizontal="center" vertical="top"/>
    </xf>
    <xf numFmtId="0" fontId="23" fillId="0" borderId="0" xfId="4" applyFont="1" applyAlignment="1">
      <alignment horizontal="center"/>
    </xf>
    <xf numFmtId="0" fontId="0" fillId="0" borderId="0" xfId="0" applyAlignment="1">
      <alignment wrapText="1"/>
    </xf>
    <xf numFmtId="0" fontId="0" fillId="0" borderId="0" xfId="0"/>
    <xf numFmtId="0" fontId="0" fillId="0" borderId="0" xfId="0" applyAlignment="1">
      <alignment vertical="center" wrapText="1"/>
    </xf>
    <xf numFmtId="0" fontId="24" fillId="2" borderId="13" xfId="0" applyFont="1" applyFill="1" applyBorder="1" applyAlignment="1">
      <alignment horizontal="center" wrapText="1"/>
    </xf>
    <xf numFmtId="0" fontId="24" fillId="2" borderId="14" xfId="0" applyFont="1" applyFill="1" applyBorder="1" applyAlignment="1">
      <alignment horizontal="center" wrapText="1"/>
    </xf>
    <xf numFmtId="0" fontId="24" fillId="2" borderId="15" xfId="0" applyFont="1" applyFill="1" applyBorder="1" applyAlignment="1">
      <alignment horizontal="center" wrapText="1"/>
    </xf>
    <xf numFmtId="0" fontId="24" fillId="2" borderId="12" xfId="0" applyFont="1" applyFill="1" applyBorder="1" applyAlignment="1">
      <alignment horizontal="center" wrapText="1"/>
    </xf>
    <xf numFmtId="0" fontId="24" fillId="2" borderId="18" xfId="0" applyFont="1" applyFill="1" applyBorder="1" applyAlignment="1">
      <alignment horizontal="center" wrapText="1"/>
    </xf>
    <xf numFmtId="0" fontId="0" fillId="0" borderId="0" xfId="0" applyAlignment="1">
      <alignment horizontal="left" vertical="center" wrapText="1"/>
    </xf>
  </cellXfs>
  <cellStyles count="6">
    <cellStyle name="Comma" xfId="1" builtinId="3"/>
    <cellStyle name="Currency" xfId="3" builtinId="4"/>
    <cellStyle name="Hyperlink" xfId="2" builtinId="8"/>
    <cellStyle name="Normal" xfId="0" builtinId="0"/>
    <cellStyle name="Normal 3 2" xfId="5" xr:uid="{A92EBB8D-11FD-4065-AD58-DA7A1DB91751}"/>
    <cellStyle name="Title 2" xfId="4" xr:uid="{00000000-0005-0000-0000-000005000000}"/>
  </cellStyles>
  <dxfs count="0"/>
  <tableStyles count="0" defaultTableStyle="TableStyleMedium2" defaultPivotStyle="PivotStyleLight16"/>
  <colors>
    <mruColors>
      <color rgb="FF663300"/>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600">
                <a:solidFill>
                  <a:schemeClr val="tx1">
                    <a:lumMod val="65000"/>
                    <a:lumOff val="35000"/>
                  </a:schemeClr>
                </a:solidFill>
              </a:rPr>
              <a:t>TOTAL</a:t>
            </a:r>
            <a:r>
              <a:rPr lang="en-US" sz="1600" baseline="0">
                <a:solidFill>
                  <a:schemeClr val="tx1">
                    <a:lumMod val="65000"/>
                    <a:lumOff val="35000"/>
                  </a:schemeClr>
                </a:solidFill>
              </a:rPr>
              <a:t> AGGREGATION SAVINGS</a:t>
            </a:r>
            <a:endParaRPr lang="en-US" sz="1600">
              <a:solidFill>
                <a:schemeClr val="tx1">
                  <a:lumMod val="65000"/>
                  <a:lumOff val="35000"/>
                </a:schemeClr>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335582564533139E-2"/>
          <c:y val="9.8575596655069278E-2"/>
          <c:w val="0.87647372426951187"/>
          <c:h val="0.74793383385216394"/>
        </c:manualLayout>
      </c:layout>
      <c:barChart>
        <c:barDir val="col"/>
        <c:grouping val="clustered"/>
        <c:varyColors val="0"/>
        <c:ser>
          <c:idx val="0"/>
          <c:order val="0"/>
          <c:tx>
            <c:strRef>
              <c:f>'Chart Data'!$B$1</c:f>
              <c:strCache>
                <c:ptCount val="1"/>
                <c:pt idx="0">
                  <c:v>Savings vs Basic Service</c:v>
                </c:pt>
              </c:strCache>
            </c:strRef>
          </c:tx>
          <c:spPr>
            <a:gradFill rotWithShape="1">
              <a:gsLst>
                <a:gs pos="0">
                  <a:schemeClr val="accent2">
                    <a:shade val="76000"/>
                    <a:satMod val="103000"/>
                    <a:lumMod val="102000"/>
                    <a:tint val="94000"/>
                  </a:schemeClr>
                </a:gs>
                <a:gs pos="50000">
                  <a:schemeClr val="accent2">
                    <a:shade val="76000"/>
                    <a:satMod val="110000"/>
                    <a:lumMod val="100000"/>
                    <a:shade val="100000"/>
                  </a:schemeClr>
                </a:gs>
                <a:gs pos="100000">
                  <a:schemeClr val="accent2">
                    <a:shade val="76000"/>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Ref>
              <c:f>'Chart Data'!$A$2:$A$5</c:f>
              <c:numCache>
                <c:formatCode>mmm\-yy</c:formatCode>
                <c:ptCount val="4"/>
                <c:pt idx="0">
                  <c:v>43299</c:v>
                </c:pt>
                <c:pt idx="1">
                  <c:v>43330</c:v>
                </c:pt>
                <c:pt idx="2">
                  <c:v>43361</c:v>
                </c:pt>
                <c:pt idx="3">
                  <c:v>43391</c:v>
                </c:pt>
              </c:numCache>
            </c:numRef>
          </c:cat>
          <c:val>
            <c:numRef>
              <c:f>'Chart Data'!$B$2:$B$5</c:f>
              <c:numCache>
                <c:formatCode>_("$"* #,##0_);_("$"* \(#,##0\);_("$"* "-"??_);_(@_)</c:formatCode>
                <c:ptCount val="4"/>
                <c:pt idx="0">
                  <c:v>8768.8492399999941</c:v>
                </c:pt>
                <c:pt idx="1">
                  <c:v>7092.6096399999951</c:v>
                </c:pt>
                <c:pt idx="2">
                  <c:v>6216.6713599999957</c:v>
                </c:pt>
                <c:pt idx="3">
                  <c:v>5586.6756599999962</c:v>
                </c:pt>
              </c:numCache>
            </c:numRef>
          </c:val>
          <c:extLst>
            <c:ext xmlns:c16="http://schemas.microsoft.com/office/drawing/2014/chart" uri="{C3380CC4-5D6E-409C-BE32-E72D297353CC}">
              <c16:uniqueId val="{00000000-ECB5-4C57-B4D0-97E2F8E227C4}"/>
            </c:ext>
          </c:extLst>
        </c:ser>
        <c:ser>
          <c:idx val="1"/>
          <c:order val="1"/>
          <c:tx>
            <c:strRef>
              <c:f>'Chart Data'!$C$1</c:f>
              <c:strCache>
                <c:ptCount val="1"/>
                <c:pt idx="0">
                  <c:v>Savings vs Eversource Green Options</c:v>
                </c:pt>
              </c:strCache>
            </c:strRef>
          </c:tx>
          <c:spPr>
            <a:pattFill prst="narHorz">
              <a:fgClr>
                <a:schemeClr val="accent2"/>
              </a:fgClr>
              <a:bgClr>
                <a:schemeClr val="accent2">
                  <a:lumMod val="40000"/>
                  <a:lumOff val="60000"/>
                </a:schemeClr>
              </a:bgClr>
            </a:patt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Ref>
              <c:f>'Chart Data'!$A$2:$A$5</c:f>
              <c:numCache>
                <c:formatCode>mmm\-yy</c:formatCode>
                <c:ptCount val="4"/>
                <c:pt idx="0">
                  <c:v>43299</c:v>
                </c:pt>
                <c:pt idx="1">
                  <c:v>43330</c:v>
                </c:pt>
                <c:pt idx="2">
                  <c:v>43361</c:v>
                </c:pt>
                <c:pt idx="3">
                  <c:v>43391</c:v>
                </c:pt>
              </c:numCache>
            </c:numRef>
          </c:cat>
          <c:val>
            <c:numRef>
              <c:f>'Chart Data'!$C$2:$C$5</c:f>
              <c:numCache>
                <c:formatCode>_("$"* #,##0_);_("$"* \(#,##0\);_("$"* "-"??_);_(@_)</c:formatCode>
                <c:ptCount val="4"/>
                <c:pt idx="0">
                  <c:v>55133.409240000008</c:v>
                </c:pt>
                <c:pt idx="1">
                  <c:v>44592.863640000003</c:v>
                </c:pt>
                <c:pt idx="2">
                  <c:v>39084.561360000007</c:v>
                </c:pt>
                <c:pt idx="3">
                  <c:v>35122.929660000009</c:v>
                </c:pt>
              </c:numCache>
            </c:numRef>
          </c:val>
          <c:extLst>
            <c:ext xmlns:c16="http://schemas.microsoft.com/office/drawing/2014/chart" uri="{C3380CC4-5D6E-409C-BE32-E72D297353CC}">
              <c16:uniqueId val="{00000000-7177-4C05-9BE0-8386A12496A0}"/>
            </c:ext>
          </c:extLst>
        </c:ser>
        <c:dLbls>
          <c:dLblPos val="outEnd"/>
          <c:showLegendKey val="0"/>
          <c:showVal val="1"/>
          <c:showCatName val="0"/>
          <c:showSerName val="0"/>
          <c:showPercent val="0"/>
          <c:showBubbleSize val="0"/>
        </c:dLbls>
        <c:gapWidth val="100"/>
        <c:overlap val="-24"/>
        <c:axId val="192804736"/>
        <c:axId val="192807680"/>
      </c:barChart>
      <c:dateAx>
        <c:axId val="192804736"/>
        <c:scaling>
          <c:orientation val="minMax"/>
        </c:scaling>
        <c:delete val="0"/>
        <c:axPos val="b"/>
        <c:numFmt formatCode="mmm\-yy"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92807680"/>
        <c:crosses val="autoZero"/>
        <c:auto val="1"/>
        <c:lblOffset val="100"/>
        <c:baseTimeUnit val="months"/>
      </c:dateAx>
      <c:valAx>
        <c:axId val="192807680"/>
        <c:scaling>
          <c:orientation val="minMax"/>
        </c:scaling>
        <c:delete val="0"/>
        <c:axPos val="l"/>
        <c:majorGridlines>
          <c:spPr>
            <a:ln w="9525" cap="flat" cmpd="sng" algn="ctr">
              <a:solidFill>
                <a:schemeClr val="tx2">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92804736"/>
        <c:crosses val="autoZero"/>
        <c:crossBetween val="between"/>
      </c:valAx>
      <c:spPr>
        <a:noFill/>
        <a:ln>
          <a:noFill/>
        </a:ln>
        <a:effectLst/>
      </c:spPr>
    </c:plotArea>
    <c:legend>
      <c:legendPos val="r"/>
      <c:layout>
        <c:manualLayout>
          <c:xMode val="edge"/>
          <c:yMode val="edge"/>
          <c:x val="0.70521721642214719"/>
          <c:y val="5.0304823008235085E-2"/>
          <c:w val="0.25683914147007086"/>
          <c:h val="0.1446458081628685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 AGGREGATION SAVINGS BY RATE CLASS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88265423132788E-2"/>
          <c:y val="0.22355715687350394"/>
          <c:w val="0.8969339754860739"/>
          <c:h val="0.6772042900930404"/>
        </c:manualLayout>
      </c:layout>
      <c:barChart>
        <c:barDir val="col"/>
        <c:grouping val="clustered"/>
        <c:varyColors val="0"/>
        <c:ser>
          <c:idx val="0"/>
          <c:order val="0"/>
          <c:tx>
            <c:strRef>
              <c:f>'Chart Data'!$B$9</c:f>
              <c:strCache>
                <c:ptCount val="1"/>
                <c:pt idx="0">
                  <c:v>Residential vs Basic Service</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'Chart Data'!$A$10:$A$13</c:f>
              <c:numCache>
                <c:formatCode>mmm\-yy</c:formatCode>
                <c:ptCount val="4"/>
                <c:pt idx="0">
                  <c:v>43299</c:v>
                </c:pt>
                <c:pt idx="1">
                  <c:v>43330</c:v>
                </c:pt>
                <c:pt idx="2">
                  <c:v>43361</c:v>
                </c:pt>
                <c:pt idx="3">
                  <c:v>43391</c:v>
                </c:pt>
              </c:numCache>
            </c:numRef>
          </c:cat>
          <c:val>
            <c:numRef>
              <c:f>'Chart Data'!$B$10:$B$13</c:f>
              <c:numCache>
                <c:formatCode>_("$"* #,##0_);_("$"* \(#,##0\);_("$"* "-"??_);_(@_)</c:formatCode>
                <c:ptCount val="4"/>
                <c:pt idx="0">
                  <c:v>8647.0009599999939</c:v>
                </c:pt>
                <c:pt idx="1">
                  <c:v>6976.382399999995</c:v>
                </c:pt>
                <c:pt idx="2">
                  <c:v>6100.4694399999953</c:v>
                </c:pt>
                <c:pt idx="3">
                  <c:v>5471.431679999996</c:v>
                </c:pt>
              </c:numCache>
            </c:numRef>
          </c:val>
          <c:extLst>
            <c:ext xmlns:c16="http://schemas.microsoft.com/office/drawing/2014/chart" uri="{C3380CC4-5D6E-409C-BE32-E72D297353CC}">
              <c16:uniqueId val="{00000000-2867-4CF4-9C78-0016572AF47E}"/>
            </c:ext>
          </c:extLst>
        </c:ser>
        <c:ser>
          <c:idx val="1"/>
          <c:order val="1"/>
          <c:tx>
            <c:strRef>
              <c:f>'Chart Data'!$C$9</c:f>
              <c:strCache>
                <c:ptCount val="1"/>
                <c:pt idx="0">
                  <c:v>Commercial vs Basic Service</c:v>
                </c:pt>
              </c:strCache>
            </c:strRef>
          </c:tx>
          <c:spPr>
            <a:gradFill rotWithShape="1">
              <a:gsLst>
                <a:gs pos="0">
                  <a:schemeClr val="accent2">
                    <a:lumMod val="60000"/>
                    <a:lumOff val="40000"/>
                  </a:schemeClr>
                </a:gs>
                <a:gs pos="100000">
                  <a:schemeClr val="accent2">
                    <a:lumMod val="75000"/>
                  </a:schemeClr>
                </a:gs>
              </a:gsLst>
              <a:path path="circle">
                <a:fillToRect l="50000" t="130000" r="50000" b="-30000"/>
              </a:path>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'Chart Data'!$A$10:$A$13</c:f>
              <c:numCache>
                <c:formatCode>mmm\-yy</c:formatCode>
                <c:ptCount val="4"/>
                <c:pt idx="0">
                  <c:v>43299</c:v>
                </c:pt>
                <c:pt idx="1">
                  <c:v>43330</c:v>
                </c:pt>
                <c:pt idx="2">
                  <c:v>43361</c:v>
                </c:pt>
                <c:pt idx="3">
                  <c:v>43391</c:v>
                </c:pt>
              </c:numCache>
            </c:numRef>
          </c:cat>
          <c:val>
            <c:numRef>
              <c:f>'Chart Data'!$C$10:$C$13</c:f>
              <c:numCache>
                <c:formatCode>_("$"* #,##0_);_("$"* \(#,##0\);_("$"* "-"??_);_(@_)</c:formatCode>
                <c:ptCount val="4"/>
                <c:pt idx="0">
                  <c:v>121.84828000000005</c:v>
                </c:pt>
                <c:pt idx="1">
                  <c:v>116.22724000000004</c:v>
                </c:pt>
                <c:pt idx="2">
                  <c:v>116.20192000000004</c:v>
                </c:pt>
                <c:pt idx="3">
                  <c:v>115.24398000000004</c:v>
                </c:pt>
              </c:numCache>
            </c:numRef>
          </c:val>
          <c:extLst>
            <c:ext xmlns:c16="http://schemas.microsoft.com/office/drawing/2014/chart" uri="{C3380CC4-5D6E-409C-BE32-E72D297353CC}">
              <c16:uniqueId val="{00000001-2867-4CF4-9C78-0016572AF47E}"/>
            </c:ext>
          </c:extLst>
        </c:ser>
        <c:dLbls>
          <c:dLblPos val="outEnd"/>
          <c:showLegendKey val="0"/>
          <c:showVal val="1"/>
          <c:showCatName val="0"/>
          <c:showSerName val="0"/>
          <c:showPercent val="0"/>
          <c:showBubbleSize val="0"/>
        </c:dLbls>
        <c:gapWidth val="100"/>
        <c:overlap val="-24"/>
        <c:axId val="192868352"/>
        <c:axId val="192869888"/>
        <c:extLst/>
      </c:barChart>
      <c:dateAx>
        <c:axId val="192868352"/>
        <c:scaling>
          <c:orientation val="minMax"/>
        </c:scaling>
        <c:delete val="0"/>
        <c:axPos val="b"/>
        <c:numFmt formatCode="mmm\-yy"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92869888"/>
        <c:crosses val="autoZero"/>
        <c:auto val="1"/>
        <c:lblOffset val="100"/>
        <c:baseTimeUnit val="months"/>
      </c:dateAx>
      <c:valAx>
        <c:axId val="192869888"/>
        <c:scaling>
          <c:orientation val="minMax"/>
          <c:max val="10000"/>
          <c:min val="0"/>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92868352"/>
        <c:crosses val="autoZero"/>
        <c:crossBetween val="between"/>
      </c:valAx>
      <c:spPr>
        <a:noFill/>
        <a:ln>
          <a:noFill/>
        </a:ln>
        <a:effectLst/>
      </c:spPr>
    </c:plotArea>
    <c:legend>
      <c:legendPos val="r"/>
      <c:layout>
        <c:manualLayout>
          <c:xMode val="edge"/>
          <c:yMode val="edge"/>
          <c:x val="0.72107705741438"/>
          <c:y val="5.5035635833197469E-2"/>
          <c:w val="0.22733263579685908"/>
          <c:h val="0.21601389160074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Data'!$E$24</c:f>
          <c:strCache>
            <c:ptCount val="1"/>
            <c:pt idx="0">
              <c:v>AVERAGE METERS/MONTH BY RATE CLASS: 1,497</c:v>
            </c:pt>
          </c:strCache>
        </c:strRef>
      </c:tx>
      <c:layout>
        <c:manualLayout>
          <c:xMode val="edge"/>
          <c:yMode val="edge"/>
          <c:x val="0.14689641464719821"/>
          <c:y val="2.2061425866108146E-2"/>
        </c:manualLayout>
      </c:layout>
      <c:overlay val="0"/>
      <c:spPr>
        <a:noFill/>
        <a:ln>
          <a:noFill/>
        </a:ln>
        <a:effectLst/>
      </c:spPr>
      <c:txPr>
        <a:bodyPr rot="0" spcFirstLastPara="1" vertOverflow="ellipsis" vert="horz" wrap="square" anchor="ctr" anchorCtr="1"/>
        <a:lstStyle/>
        <a:p>
          <a:pPr>
            <a:defRPr sz="1400" b="1" i="0" u="none" strike="noStrike" kern="1200" cap="all"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'Chart Data'!$B$19</c:f>
              <c:strCache>
                <c:ptCount val="1"/>
                <c:pt idx="0">
                  <c:v>Meters</c:v>
                </c:pt>
              </c:strCache>
            </c:strRef>
          </c:tx>
          <c:dPt>
            <c:idx val="0"/>
            <c:bubble3D val="0"/>
            <c:spPr>
              <a:gradFill flip="none" rotWithShape="1">
                <a:gsLst>
                  <a:gs pos="0">
                    <a:schemeClr val="accent1">
                      <a:lumMod val="60000"/>
                      <a:lumOff val="40000"/>
                    </a:schemeClr>
                  </a:gs>
                  <a:gs pos="100000">
                    <a:schemeClr val="accent1">
                      <a:lumMod val="75000"/>
                    </a:schemeClr>
                  </a:gs>
                </a:gsLst>
                <a:path path="shape">
                  <a:fillToRect l="50000" t="50000" r="50000" b="50000"/>
                </a:path>
                <a:tileRect/>
              </a:gradFill>
              <a:ln w="19050">
                <a:solidFill>
                  <a:schemeClr val="lt1"/>
                </a:solidFill>
              </a:ln>
              <a:effectLst>
                <a:innerShdw blurRad="114300">
                  <a:schemeClr val="accent1"/>
                </a:innerShdw>
              </a:effectLst>
            </c:spPr>
            <c:extLst>
              <c:ext xmlns:c16="http://schemas.microsoft.com/office/drawing/2014/chart" uri="{C3380CC4-5D6E-409C-BE32-E72D297353CC}">
                <c16:uniqueId val="{00000001-7B14-46E4-91CA-D252E32C9C76}"/>
              </c:ext>
            </c:extLst>
          </c:dPt>
          <c:dPt>
            <c:idx val="1"/>
            <c:bubble3D val="0"/>
            <c:spPr>
              <a:pattFill prst="ltUpDiag">
                <a:fgClr>
                  <a:schemeClr val="accent2"/>
                </a:fgClr>
                <a:bgClr>
                  <a:schemeClr val="accent2">
                    <a:lumMod val="20000"/>
                    <a:lumOff val="80000"/>
                  </a:schemeClr>
                </a:bgClr>
              </a:pattFill>
              <a:ln w="19050">
                <a:solidFill>
                  <a:schemeClr val="lt1"/>
                </a:solidFill>
              </a:ln>
              <a:effectLst>
                <a:innerShdw blurRad="114300">
                  <a:schemeClr val="accent2"/>
                </a:innerShdw>
              </a:effectLst>
            </c:spPr>
            <c:extLst>
              <c:ext xmlns:c16="http://schemas.microsoft.com/office/drawing/2014/chart" uri="{C3380CC4-5D6E-409C-BE32-E72D297353CC}">
                <c16:uniqueId val="{00000003-7B14-46E4-91CA-D252E32C9C76}"/>
              </c:ext>
            </c:extLst>
          </c:dPt>
          <c:dPt>
            <c:idx val="2"/>
            <c:bubble3D val="0"/>
            <c:spPr>
              <a:pattFill prst="ltUpDiag">
                <a:fgClr>
                  <a:schemeClr val="accent3"/>
                </a:fgClr>
                <a:bgClr>
                  <a:schemeClr val="accent3">
                    <a:lumMod val="20000"/>
                    <a:lumOff val="80000"/>
                  </a:schemeClr>
                </a:bgClr>
              </a:pattFill>
              <a:ln w="19050">
                <a:solidFill>
                  <a:schemeClr val="lt1"/>
                </a:solidFill>
              </a:ln>
              <a:effectLst>
                <a:innerShdw blurRad="114300">
                  <a:schemeClr val="accent3"/>
                </a:innerShdw>
              </a:effectLst>
            </c:spPr>
            <c:extLst>
              <c:ext xmlns:c16="http://schemas.microsoft.com/office/drawing/2014/chart" uri="{C3380CC4-5D6E-409C-BE32-E72D297353CC}">
                <c16:uniqueId val="{00000005-E46E-4BCA-AEC3-C956B3F5DE0F}"/>
              </c:ext>
            </c:extLst>
          </c:dPt>
          <c:dLbls>
            <c:dLbl>
              <c:idx val="0"/>
              <c:layout>
                <c:manualLayout>
                  <c:x val="0.20729336993795316"/>
                  <c:y val="-0.14861990784562654"/>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7B14-46E4-91CA-D252E32C9C76}"/>
                </c:ext>
              </c:extLst>
            </c:dLbl>
            <c:dLbl>
              <c:idx val="2"/>
              <c:layout>
                <c:manualLayout>
                  <c:x val="2.5553041501996158E-2"/>
                  <c:y val="-8.4925661626072506E-3"/>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E46E-4BCA-AEC3-C956B3F5DE0F}"/>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'Chart Data'!$A$20:$A$22</c:f>
              <c:strCache>
                <c:ptCount val="3"/>
                <c:pt idx="0">
                  <c:v>Residential</c:v>
                </c:pt>
                <c:pt idx="1">
                  <c:v>Optional Product</c:v>
                </c:pt>
                <c:pt idx="2">
                  <c:v>Commercial</c:v>
                </c:pt>
              </c:strCache>
            </c:strRef>
          </c:cat>
          <c:val>
            <c:numRef>
              <c:f>'Chart Data'!$B$20:$B$22</c:f>
              <c:numCache>
                <c:formatCode>_(* #,##0_);_(* \(#,##0\);_(* "-"??_);_(@_)</c:formatCode>
                <c:ptCount val="3"/>
                <c:pt idx="0">
                  <c:v>1440</c:v>
                </c:pt>
                <c:pt idx="1">
                  <c:v>14.5</c:v>
                </c:pt>
                <c:pt idx="2">
                  <c:v>42</c:v>
                </c:pt>
              </c:numCache>
            </c:numRef>
          </c:val>
          <c:extLst>
            <c:ext xmlns:c16="http://schemas.microsoft.com/office/drawing/2014/chart" uri="{C3380CC4-5D6E-409C-BE32-E72D297353CC}">
              <c16:uniqueId val="{00000006-7B14-46E4-91CA-D252E32C9C76}"/>
            </c:ext>
          </c:extLst>
        </c:ser>
        <c:dLbls>
          <c:dLblPos val="bestFit"/>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68795097823927387"/>
          <c:y val="0.38024629110577557"/>
          <c:w val="0.26177632968292758"/>
          <c:h val="0.26119154715497361"/>
        </c:manualLayout>
      </c:layout>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65000"/>
          <a:lumOff val="3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Data'!$E$31</c:f>
          <c:strCache>
            <c:ptCount val="1"/>
            <c:pt idx="0">
              <c:v>AVERAGE USAGE/MONTH BY RATE CLASS: 1,678,868</c:v>
            </c:pt>
          </c:strCache>
        </c:strRef>
      </c:tx>
      <c:layout>
        <c:manualLayout>
          <c:xMode val="edge"/>
          <c:yMode val="edge"/>
          <c:x val="0.10989419927160268"/>
          <c:y val="3.045973026956536E-2"/>
        </c:manualLayout>
      </c:layout>
      <c:overlay val="0"/>
      <c:spPr>
        <a:noFill/>
        <a:ln>
          <a:noFill/>
        </a:ln>
        <a:effectLst/>
      </c:spPr>
      <c:txPr>
        <a:bodyPr rot="0" spcFirstLastPara="1" vertOverflow="ellipsis" vert="horz" wrap="square" anchor="ctr" anchorCtr="1"/>
        <a:lstStyle/>
        <a:p>
          <a:pPr>
            <a:defRPr sz="1400" b="1" i="0" u="none" strike="noStrike" kern="1200" cap="all"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'Chart Data'!$B$27</c:f>
              <c:strCache>
                <c:ptCount val="1"/>
                <c:pt idx="0">
                  <c:v>Usage</c:v>
                </c:pt>
              </c:strCache>
            </c:strRef>
          </c:tx>
          <c:dPt>
            <c:idx val="0"/>
            <c:bubble3D val="0"/>
            <c:spPr>
              <a:gradFill>
                <a:gsLst>
                  <a:gs pos="0">
                    <a:schemeClr val="accent1">
                      <a:lumMod val="60000"/>
                      <a:lumOff val="40000"/>
                    </a:schemeClr>
                  </a:gs>
                  <a:gs pos="100000">
                    <a:schemeClr val="accent1">
                      <a:lumMod val="75000"/>
                    </a:schemeClr>
                  </a:gs>
                </a:gsLst>
                <a:path path="shape">
                  <a:fillToRect l="50000" t="50000" r="50000" b="50000"/>
                </a:path>
              </a:gradFill>
              <a:ln w="19050">
                <a:solidFill>
                  <a:schemeClr val="lt1"/>
                </a:solidFill>
              </a:ln>
              <a:effectLst>
                <a:innerShdw blurRad="114300">
                  <a:schemeClr val="accent1"/>
                </a:innerShdw>
              </a:effectLst>
            </c:spPr>
            <c:extLst>
              <c:ext xmlns:c16="http://schemas.microsoft.com/office/drawing/2014/chart" uri="{C3380CC4-5D6E-409C-BE32-E72D297353CC}">
                <c16:uniqueId val="{00000001-B0F2-44CC-BEFC-460EB2603237}"/>
              </c:ext>
            </c:extLst>
          </c:dPt>
          <c:dPt>
            <c:idx val="1"/>
            <c:bubble3D val="0"/>
            <c:spPr>
              <a:pattFill prst="ltUpDiag">
                <a:fgClr>
                  <a:schemeClr val="accent2"/>
                </a:fgClr>
                <a:bgClr>
                  <a:schemeClr val="accent2">
                    <a:lumMod val="20000"/>
                    <a:lumOff val="80000"/>
                  </a:schemeClr>
                </a:bgClr>
              </a:pattFill>
              <a:ln w="19050">
                <a:solidFill>
                  <a:schemeClr val="lt1"/>
                </a:solidFill>
              </a:ln>
              <a:effectLst>
                <a:innerShdw blurRad="114300">
                  <a:schemeClr val="accent2"/>
                </a:innerShdw>
              </a:effectLst>
            </c:spPr>
            <c:extLst>
              <c:ext xmlns:c16="http://schemas.microsoft.com/office/drawing/2014/chart" uri="{C3380CC4-5D6E-409C-BE32-E72D297353CC}">
                <c16:uniqueId val="{00000003-B0F2-44CC-BEFC-460EB2603237}"/>
              </c:ext>
            </c:extLst>
          </c:dPt>
          <c:dPt>
            <c:idx val="2"/>
            <c:bubble3D val="0"/>
            <c:spPr>
              <a:pattFill prst="ltUpDiag">
                <a:fgClr>
                  <a:schemeClr val="accent3"/>
                </a:fgClr>
                <a:bgClr>
                  <a:schemeClr val="accent3">
                    <a:lumMod val="20000"/>
                    <a:lumOff val="80000"/>
                  </a:schemeClr>
                </a:bgClr>
              </a:pattFill>
              <a:ln w="19050">
                <a:solidFill>
                  <a:schemeClr val="lt1"/>
                </a:solidFill>
              </a:ln>
              <a:effectLst>
                <a:innerShdw blurRad="114300">
                  <a:schemeClr val="accent3"/>
                </a:innerShdw>
              </a:effectLst>
            </c:spPr>
            <c:extLst>
              <c:ext xmlns:c16="http://schemas.microsoft.com/office/drawing/2014/chart" uri="{C3380CC4-5D6E-409C-BE32-E72D297353CC}">
                <c16:uniqueId val="{00000005-97AC-4377-9CEF-F86BE87A7742}"/>
              </c:ext>
            </c:extLst>
          </c:dPt>
          <c:dLbls>
            <c:dLbl>
              <c:idx val="0"/>
              <c:layout>
                <c:manualLayout>
                  <c:x val="0.23717741779518681"/>
                  <c:y val="-0.15627899806604806"/>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B0F2-44CC-BEFC-460EB2603237}"/>
                </c:ext>
              </c:extLst>
            </c:dLbl>
            <c:dLbl>
              <c:idx val="1"/>
              <c:layout>
                <c:manualLayout>
                  <c:x val="-6.4777314168486047E-2"/>
                  <c:y val="0"/>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B0F2-44CC-BEFC-460EB2603237}"/>
                </c:ext>
              </c:extLst>
            </c:dLbl>
            <c:dLbl>
              <c:idx val="2"/>
              <c:layout>
                <c:manualLayout>
                  <c:x val="4.6525115767134056E-2"/>
                  <c:y val="-8.2647291487189627E-3"/>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97AC-4377-9CEF-F86BE87A7742}"/>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'Chart Data'!$A$28:$A$30</c:f>
              <c:strCache>
                <c:ptCount val="3"/>
                <c:pt idx="0">
                  <c:v>Residential</c:v>
                </c:pt>
                <c:pt idx="1">
                  <c:v>Optional Product</c:v>
                </c:pt>
                <c:pt idx="2">
                  <c:v>Commercial</c:v>
                </c:pt>
              </c:strCache>
            </c:strRef>
          </c:cat>
          <c:val>
            <c:numRef>
              <c:f>'Chart Data'!$B$28:$B$30</c:f>
              <c:numCache>
                <c:formatCode>_(* #,##0_);_(* \(#,##0\);_(* "-"??_);_(@_)</c:formatCode>
                <c:ptCount val="3"/>
                <c:pt idx="0">
                  <c:v>1634332</c:v>
                </c:pt>
                <c:pt idx="1">
                  <c:v>16720.5</c:v>
                </c:pt>
                <c:pt idx="2">
                  <c:v>27815.25</c:v>
                </c:pt>
              </c:numCache>
            </c:numRef>
          </c:val>
          <c:extLst>
            <c:ext xmlns:c16="http://schemas.microsoft.com/office/drawing/2014/chart" uri="{C3380CC4-5D6E-409C-BE32-E72D297353CC}">
              <c16:uniqueId val="{00000006-B0F2-44CC-BEFC-460EB2603237}"/>
            </c:ext>
          </c:extLst>
        </c:ser>
        <c:dLbls>
          <c:dLblPos val="outEnd"/>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70449282104565636"/>
          <c:y val="0.38489298145884632"/>
          <c:w val="0.27661379565520194"/>
          <c:h val="0.2595386091028303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65000"/>
          <a:lumOff val="3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52">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
  <cs:dataPoint3D>
    <cs:lnRef idx="0"/>
    <cs:fillRef idx="0">
      <cs:styleClr val="auto"/>
    </cs:fillRef>
    <cs:effectRef idx="0"/>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52">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
  <cs:dataPoint3D>
    <cs:lnRef idx="0"/>
    <cs:fillRef idx="0">
      <cs:styleClr val="auto"/>
    </cs:fillRef>
    <cs:effectRef idx="0"/>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9525</xdr:colOff>
      <xdr:row>15</xdr:row>
      <xdr:rowOff>1</xdr:rowOff>
    </xdr:from>
    <xdr:to>
      <xdr:col>4</xdr:col>
      <xdr:colOff>0</xdr:colOff>
      <xdr:row>33</xdr:row>
      <xdr:rowOff>1</xdr:rowOff>
    </xdr:to>
    <xdr:graphicFrame macro="">
      <xdr:nvGraphicFramePr>
        <xdr:cNvPr id="2" name="Chart 1">
          <a:extLst>
            <a:ext uri="{FF2B5EF4-FFF2-40B4-BE49-F238E27FC236}">
              <a16:creationId xmlns:a16="http://schemas.microsoft.com/office/drawing/2014/main" id="{A5AFA4F5-2D07-4C64-9752-25D1F469D2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9524</xdr:colOff>
      <xdr:row>34</xdr:row>
      <xdr:rowOff>1</xdr:rowOff>
    </xdr:from>
    <xdr:to>
      <xdr:col>3</xdr:col>
      <xdr:colOff>2457449</xdr:colOff>
      <xdr:row>52</xdr:row>
      <xdr:rowOff>0</xdr:rowOff>
    </xdr:to>
    <xdr:graphicFrame macro="">
      <xdr:nvGraphicFramePr>
        <xdr:cNvPr id="3" name="Chart 2">
          <a:extLst>
            <a:ext uri="{FF2B5EF4-FFF2-40B4-BE49-F238E27FC236}">
              <a16:creationId xmlns:a16="http://schemas.microsoft.com/office/drawing/2014/main" id="{9A149E4D-7D03-4EFD-AF0C-47BB60F5AE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53</xdr:row>
      <xdr:rowOff>0</xdr:rowOff>
    </xdr:from>
    <xdr:to>
      <xdr:col>2</xdr:col>
      <xdr:colOff>0</xdr:colOff>
      <xdr:row>68</xdr:row>
      <xdr:rowOff>190500</xdr:rowOff>
    </xdr:to>
    <xdr:graphicFrame macro="">
      <xdr:nvGraphicFramePr>
        <xdr:cNvPr id="4" name="Chart 1">
          <a:extLst>
            <a:ext uri="{FF2B5EF4-FFF2-40B4-BE49-F238E27FC236}">
              <a16:creationId xmlns:a16="http://schemas.microsoft.com/office/drawing/2014/main" id="{E8953DBE-CB2F-40C0-9701-ACB61EF321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xdr:colOff>
      <xdr:row>53</xdr:row>
      <xdr:rowOff>0</xdr:rowOff>
    </xdr:from>
    <xdr:to>
      <xdr:col>4</xdr:col>
      <xdr:colOff>1</xdr:colOff>
      <xdr:row>68</xdr:row>
      <xdr:rowOff>190501</xdr:rowOff>
    </xdr:to>
    <xdr:graphicFrame macro="">
      <xdr:nvGraphicFramePr>
        <xdr:cNvPr id="8" name="Chart 1">
          <a:extLst>
            <a:ext uri="{FF2B5EF4-FFF2-40B4-BE49-F238E27FC236}">
              <a16:creationId xmlns:a16="http://schemas.microsoft.com/office/drawing/2014/main" id="{3AA1EB66-239B-4075-92A5-89EAEB18E3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18</xdr:row>
      <xdr:rowOff>0</xdr:rowOff>
    </xdr:from>
    <xdr:to>
      <xdr:col>4</xdr:col>
      <xdr:colOff>304800</xdr:colOff>
      <xdr:row>19</xdr:row>
      <xdr:rowOff>114300</xdr:rowOff>
    </xdr:to>
    <xdr:sp macro="" textlink="">
      <xdr:nvSpPr>
        <xdr:cNvPr id="2" name="AutoShape 2" descr="Image result for carlisle ma town seal">
          <a:extLst>
            <a:ext uri="{FF2B5EF4-FFF2-40B4-BE49-F238E27FC236}">
              <a16:creationId xmlns:a16="http://schemas.microsoft.com/office/drawing/2014/main" id="{0FED7D9F-F17B-454E-B9B6-E57C67F623C6}"/>
            </a:ext>
          </a:extLst>
        </xdr:cNvPr>
        <xdr:cNvSpPr>
          <a:spLocks noChangeAspect="1" noChangeArrowheads="1"/>
        </xdr:cNvSpPr>
      </xdr:nvSpPr>
      <xdr:spPr bwMode="auto">
        <a:xfrm>
          <a:off x="3476625" y="4333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18</xdr:row>
      <xdr:rowOff>0</xdr:rowOff>
    </xdr:from>
    <xdr:to>
      <xdr:col>5</xdr:col>
      <xdr:colOff>428625</xdr:colOff>
      <xdr:row>24</xdr:row>
      <xdr:rowOff>95250</xdr:rowOff>
    </xdr:to>
    <xdr:sp macro="" textlink="">
      <xdr:nvSpPr>
        <xdr:cNvPr id="3" name="AutoShape 5" descr="Image result for carlisle ma town seal">
          <a:extLst>
            <a:ext uri="{FF2B5EF4-FFF2-40B4-BE49-F238E27FC236}">
              <a16:creationId xmlns:a16="http://schemas.microsoft.com/office/drawing/2014/main" id="{FF8E5183-5A0D-4470-83FC-4FA845BD9EAA}"/>
            </a:ext>
          </a:extLst>
        </xdr:cNvPr>
        <xdr:cNvSpPr>
          <a:spLocks noChangeAspect="1" noChangeArrowheads="1"/>
        </xdr:cNvSpPr>
      </xdr:nvSpPr>
      <xdr:spPr bwMode="auto">
        <a:xfrm>
          <a:off x="3476625" y="4333875"/>
          <a:ext cx="1238250" cy="1238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95250</xdr:colOff>
      <xdr:row>17</xdr:row>
      <xdr:rowOff>23812</xdr:rowOff>
    </xdr:from>
    <xdr:to>
      <xdr:col>5</xdr:col>
      <xdr:colOff>464076</xdr:colOff>
      <xdr:row>23</xdr:row>
      <xdr:rowOff>59263</xdr:rowOff>
    </xdr:to>
    <xdr:pic>
      <xdr:nvPicPr>
        <xdr:cNvPr id="4" name="Picture 3">
          <a:extLst>
            <a:ext uri="{FF2B5EF4-FFF2-40B4-BE49-F238E27FC236}">
              <a16:creationId xmlns:a16="http://schemas.microsoft.com/office/drawing/2014/main" id="{2EAD6A93-8B10-4DA2-AE9E-452385355C8D}"/>
            </a:ext>
          </a:extLst>
        </xdr:cNvPr>
        <xdr:cNvPicPr>
          <a:picLocks noChangeAspect="1"/>
        </xdr:cNvPicPr>
      </xdr:nvPicPr>
      <xdr:blipFill>
        <a:blip xmlns:r="http://schemas.openxmlformats.org/officeDocument/2006/relationships" r:embed="rId1"/>
        <a:stretch>
          <a:fillRect/>
        </a:stretch>
      </xdr:blipFill>
      <xdr:spPr>
        <a:xfrm>
          <a:off x="3571875" y="4167187"/>
          <a:ext cx="1178451" cy="117845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assenergy.org/renewable-energy/wmeco"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lonialpowergroup.com/carlisle" TargetMode="Externa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F74"/>
  <sheetViews>
    <sheetView tabSelected="1" topLeftCell="A16" workbookViewId="0">
      <selection activeCell="A4" sqref="A4:D4"/>
    </sheetView>
  </sheetViews>
  <sheetFormatPr defaultRowHeight="15.75" x14ac:dyDescent="0.25"/>
  <cols>
    <col min="1" max="4" width="36.85546875" style="2" customWidth="1"/>
    <col min="5" max="5" width="9.140625" style="21"/>
    <col min="6" max="6" width="52.28515625" style="2" customWidth="1"/>
    <col min="7" max="16384" width="9.140625" style="2"/>
  </cols>
  <sheetData>
    <row r="2" spans="1:6" ht="18" x14ac:dyDescent="0.25">
      <c r="A2" s="103" t="s">
        <v>15</v>
      </c>
      <c r="B2" s="103"/>
      <c r="C2" s="103"/>
      <c r="D2" s="103"/>
    </row>
    <row r="3" spans="1:6" x14ac:dyDescent="0.25">
      <c r="A3" s="104" t="s">
        <v>29</v>
      </c>
      <c r="B3" s="104"/>
      <c r="C3" s="104"/>
      <c r="D3" s="104"/>
    </row>
    <row r="4" spans="1:6" ht="17.25" customHeight="1" x14ac:dyDescent="0.25">
      <c r="A4" s="102" t="s">
        <v>61</v>
      </c>
      <c r="B4" s="102"/>
      <c r="C4" s="102"/>
      <c r="D4" s="102"/>
    </row>
    <row r="5" spans="1:6" ht="95.25" customHeight="1" x14ac:dyDescent="0.25">
      <c r="A5" s="98" t="s">
        <v>71</v>
      </c>
      <c r="B5" s="98"/>
      <c r="C5" s="98"/>
      <c r="D5" s="98"/>
    </row>
    <row r="6" spans="1:6" ht="21" customHeight="1" x14ac:dyDescent="0.25">
      <c r="A6" s="105" t="s">
        <v>5</v>
      </c>
      <c r="B6" s="106"/>
      <c r="C6" s="106"/>
      <c r="D6" s="107"/>
    </row>
    <row r="7" spans="1:6" s="15" customFormat="1" ht="22.5" customHeight="1" x14ac:dyDescent="0.25">
      <c r="A7" s="108" t="s">
        <v>12</v>
      </c>
      <c r="B7" s="109"/>
      <c r="C7" s="109" t="s">
        <v>26</v>
      </c>
      <c r="D7" s="112"/>
      <c r="E7" s="22"/>
    </row>
    <row r="8" spans="1:6" x14ac:dyDescent="0.25">
      <c r="A8" s="108" t="s">
        <v>0</v>
      </c>
      <c r="B8" s="109"/>
      <c r="C8" s="109" t="s">
        <v>16</v>
      </c>
      <c r="D8" s="112"/>
    </row>
    <row r="9" spans="1:6" s="44" customFormat="1" ht="22.5" customHeight="1" x14ac:dyDescent="0.25">
      <c r="A9" s="110" t="s">
        <v>13</v>
      </c>
      <c r="B9" s="111"/>
      <c r="C9" s="111" t="s">
        <v>17</v>
      </c>
      <c r="D9" s="113"/>
      <c r="E9" s="42"/>
      <c r="F9" s="43"/>
    </row>
    <row r="10" spans="1:6" s="41" customFormat="1" ht="25.5" customHeight="1" x14ac:dyDescent="0.25">
      <c r="A10" s="101" t="s">
        <v>4</v>
      </c>
      <c r="B10" s="89"/>
      <c r="C10" s="89" t="s">
        <v>18</v>
      </c>
      <c r="D10" s="90"/>
      <c r="E10" s="39"/>
      <c r="F10" s="40"/>
    </row>
    <row r="11" spans="1:6" s="30" customFormat="1" ht="13.5" customHeight="1" x14ac:dyDescent="0.25">
      <c r="A11" s="93" t="s">
        <v>28</v>
      </c>
      <c r="B11" s="94"/>
      <c r="C11" s="91" t="s">
        <v>24</v>
      </c>
      <c r="D11" s="92"/>
      <c r="E11" s="29"/>
    </row>
    <row r="12" spans="1:6" s="30" customFormat="1" ht="13.5" customHeight="1" x14ac:dyDescent="0.25">
      <c r="A12" s="95"/>
      <c r="B12" s="96"/>
      <c r="C12" s="99" t="s">
        <v>25</v>
      </c>
      <c r="D12" s="100"/>
      <c r="E12" s="29"/>
    </row>
    <row r="13" spans="1:6" x14ac:dyDescent="0.25">
      <c r="A13" s="1"/>
      <c r="B13" s="1"/>
      <c r="C13" s="1"/>
      <c r="D13" s="1"/>
    </row>
    <row r="14" spans="1:6" ht="18" x14ac:dyDescent="0.25">
      <c r="A14" s="14" t="s">
        <v>14</v>
      </c>
      <c r="B14" s="11"/>
      <c r="C14" s="1"/>
      <c r="D14" s="45" t="s">
        <v>66</v>
      </c>
    </row>
    <row r="15" spans="1:6" ht="58.5" customHeight="1" x14ac:dyDescent="0.25">
      <c r="A15" s="98" t="s">
        <v>60</v>
      </c>
      <c r="B15" s="98"/>
      <c r="C15" s="98"/>
      <c r="D15" s="98"/>
      <c r="F15" s="16"/>
    </row>
    <row r="55" spans="6:6" s="21" customFormat="1" x14ac:dyDescent="0.25"/>
    <row r="56" spans="6:6" x14ac:dyDescent="0.25">
      <c r="F56" s="2" t="s">
        <v>8</v>
      </c>
    </row>
    <row r="67" spans="1:4" ht="31.5" customHeight="1" x14ac:dyDescent="0.25">
      <c r="A67" s="97"/>
      <c r="B67" s="97"/>
      <c r="C67" s="97"/>
      <c r="D67" s="97"/>
    </row>
    <row r="70" spans="1:4" s="21" customFormat="1" x14ac:dyDescent="0.25">
      <c r="A70" s="23"/>
      <c r="B70" s="23"/>
      <c r="C70" s="23"/>
      <c r="D70" s="23"/>
    </row>
    <row r="71" spans="1:4" s="21" customFormat="1" x14ac:dyDescent="0.25">
      <c r="A71" s="23"/>
      <c r="B71" s="23"/>
      <c r="C71" s="23"/>
      <c r="D71" s="23"/>
    </row>
    <row r="74" spans="1:4" x14ac:dyDescent="0.25">
      <c r="A74" s="2" t="s">
        <v>8</v>
      </c>
    </row>
  </sheetData>
  <mergeCells count="18">
    <mergeCell ref="A7:B7"/>
    <mergeCell ref="A8:B8"/>
    <mergeCell ref="A9:B9"/>
    <mergeCell ref="C7:D7"/>
    <mergeCell ref="C8:D8"/>
    <mergeCell ref="C9:D9"/>
    <mergeCell ref="A4:D4"/>
    <mergeCell ref="A2:D2"/>
    <mergeCell ref="A5:D5"/>
    <mergeCell ref="A3:D3"/>
    <mergeCell ref="A6:D6"/>
    <mergeCell ref="C10:D10"/>
    <mergeCell ref="C11:D11"/>
    <mergeCell ref="A11:B12"/>
    <mergeCell ref="A67:D67"/>
    <mergeCell ref="A15:D15"/>
    <mergeCell ref="C12:D12"/>
    <mergeCell ref="A10:B10"/>
  </mergeCells>
  <hyperlinks>
    <hyperlink ref="D14" r:id="rId1" display="Click here for Eversource Green Info" xr:uid="{00000000-0004-0000-0000-000000000000}"/>
  </hyperlinks>
  <printOptions horizontalCentered="1"/>
  <pageMargins left="0.25" right="0.25" top="0.25" bottom="0" header="0.05" footer="0.05"/>
  <pageSetup scale="62" orientation="portrait" horizontalDpi="4294967293" verticalDpi="4294967293"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F466A-CE11-4C76-A8BD-2AD5D51546B7}">
  <dimension ref="A1:AC33"/>
  <sheetViews>
    <sheetView workbookViewId="0">
      <selection activeCell="R27" sqref="R27"/>
    </sheetView>
  </sheetViews>
  <sheetFormatPr defaultRowHeight="15" x14ac:dyDescent="0.25"/>
  <cols>
    <col min="1" max="1" width="10.85546875" customWidth="1"/>
    <col min="2" max="2" width="12" customWidth="1"/>
    <col min="3" max="3" width="14.42578125" customWidth="1"/>
    <col min="4" max="4" width="12" customWidth="1"/>
    <col min="5" max="5" width="12.140625" customWidth="1"/>
    <col min="6" max="7" width="12.28515625" customWidth="1"/>
    <col min="8" max="9" width="10.5703125" customWidth="1"/>
    <col min="10" max="11" width="11.7109375" customWidth="1"/>
    <col min="12" max="12" width="19.140625" customWidth="1"/>
    <col min="13" max="13" width="16.42578125" bestFit="1" customWidth="1"/>
    <col min="14" max="14" width="30.42578125" customWidth="1"/>
    <col min="15" max="15" width="10.85546875" customWidth="1"/>
    <col min="16" max="16" width="12.140625" customWidth="1"/>
    <col min="17" max="17" width="9.7109375" bestFit="1" customWidth="1"/>
    <col min="18" max="18" width="11.5703125" bestFit="1" customWidth="1"/>
    <col min="19" max="19" width="14" customWidth="1"/>
    <col min="20" max="21" width="11.5703125" customWidth="1"/>
    <col min="22" max="22" width="13.42578125" customWidth="1"/>
    <col min="23" max="24" width="10.42578125" customWidth="1"/>
    <col min="25" max="25" width="11.85546875" customWidth="1"/>
    <col min="26" max="27" width="10.42578125" customWidth="1"/>
    <col min="28" max="28" width="11.28515625" bestFit="1" customWidth="1"/>
    <col min="29" max="29" width="14.28515625" customWidth="1"/>
  </cols>
  <sheetData>
    <row r="1" spans="1:29" ht="24" customHeight="1" x14ac:dyDescent="0.35">
      <c r="A1" s="115" t="s">
        <v>59</v>
      </c>
      <c r="B1" s="115"/>
      <c r="C1" s="115"/>
      <c r="D1" s="115"/>
      <c r="E1" s="115"/>
      <c r="F1" s="115"/>
      <c r="G1" s="115"/>
      <c r="H1" s="115"/>
      <c r="I1" s="115"/>
      <c r="J1" s="115"/>
      <c r="K1" s="115"/>
      <c r="L1" s="115"/>
      <c r="M1" s="115"/>
      <c r="N1" s="115"/>
      <c r="O1" s="115" t="str">
        <f>A1</f>
        <v>Municipal Aggregation Annual Report</v>
      </c>
      <c r="P1" s="115"/>
      <c r="Q1" s="115"/>
      <c r="R1" s="115"/>
      <c r="S1" s="115"/>
      <c r="T1" s="115"/>
      <c r="U1" s="115"/>
      <c r="V1" s="115"/>
      <c r="W1" s="115"/>
      <c r="X1" s="115"/>
      <c r="Y1" s="115"/>
      <c r="Z1" s="115"/>
      <c r="AA1" s="115"/>
      <c r="AB1" s="115"/>
      <c r="AC1" s="115"/>
    </row>
    <row r="2" spans="1:29" ht="24" customHeight="1" x14ac:dyDescent="0.35">
      <c r="A2" s="115" t="s">
        <v>36</v>
      </c>
      <c r="B2" s="115"/>
      <c r="C2" s="115"/>
      <c r="D2" s="115"/>
      <c r="E2" s="115"/>
      <c r="F2" s="115"/>
      <c r="G2" s="115"/>
      <c r="H2" s="115"/>
      <c r="I2" s="115"/>
      <c r="J2" s="115"/>
      <c r="K2" s="115"/>
      <c r="L2" s="115"/>
      <c r="M2" s="115"/>
      <c r="N2" s="115"/>
      <c r="O2" s="115" t="str">
        <f>A2</f>
        <v>Town of Carlisle</v>
      </c>
      <c r="P2" s="115"/>
      <c r="Q2" s="115"/>
      <c r="R2" s="115"/>
      <c r="S2" s="115"/>
      <c r="T2" s="115"/>
      <c r="U2" s="115"/>
      <c r="V2" s="115"/>
      <c r="W2" s="115"/>
      <c r="X2" s="115"/>
      <c r="Y2" s="115"/>
      <c r="Z2" s="115"/>
      <c r="AA2" s="115"/>
      <c r="AB2" s="115"/>
      <c r="AC2" s="115"/>
    </row>
    <row r="3" spans="1:29" s="85" customFormat="1" ht="24" customHeight="1" x14ac:dyDescent="0.25">
      <c r="A3" s="114" t="s">
        <v>72</v>
      </c>
      <c r="B3" s="114"/>
      <c r="C3" s="114"/>
      <c r="D3" s="114"/>
      <c r="E3" s="114"/>
      <c r="F3" s="114"/>
      <c r="G3" s="114"/>
      <c r="H3" s="114"/>
      <c r="I3" s="114"/>
      <c r="J3" s="114"/>
      <c r="K3" s="114"/>
      <c r="L3" s="114"/>
      <c r="M3" s="114"/>
      <c r="N3" s="114"/>
      <c r="O3" s="114" t="str">
        <f>A3</f>
        <v>Prepared by Colonial Power Group, February 14, 2019</v>
      </c>
      <c r="P3" s="114"/>
      <c r="Q3" s="114"/>
      <c r="R3" s="114"/>
      <c r="S3" s="114"/>
      <c r="T3" s="114"/>
      <c r="U3" s="114"/>
      <c r="V3" s="114"/>
      <c r="W3" s="114"/>
      <c r="X3" s="114"/>
      <c r="Y3" s="114"/>
      <c r="Z3" s="114"/>
      <c r="AA3" s="114"/>
      <c r="AB3" s="114"/>
      <c r="AC3" s="88"/>
    </row>
    <row r="5" spans="1:29" ht="15" customHeight="1" x14ac:dyDescent="0.25">
      <c r="A5" s="46"/>
      <c r="B5" s="46"/>
      <c r="C5" s="46"/>
      <c r="D5" s="46"/>
      <c r="E5" s="46"/>
      <c r="F5" s="46"/>
      <c r="G5" s="46"/>
      <c r="H5" s="46"/>
      <c r="I5" s="46"/>
      <c r="J5" s="46"/>
      <c r="K5" s="46"/>
      <c r="L5" s="46"/>
      <c r="M5" s="46"/>
      <c r="N5" s="46"/>
      <c r="O5" s="47"/>
      <c r="P5" s="119" t="s">
        <v>33</v>
      </c>
      <c r="Q5" s="119"/>
      <c r="R5" s="120"/>
      <c r="S5" s="121" t="s">
        <v>37</v>
      </c>
      <c r="T5" s="119"/>
      <c r="U5" s="120"/>
      <c r="V5" s="121" t="s">
        <v>38</v>
      </c>
      <c r="W5" s="119"/>
      <c r="X5" s="120"/>
      <c r="Y5" s="121" t="s">
        <v>34</v>
      </c>
      <c r="Z5" s="119"/>
      <c r="AA5" s="120"/>
      <c r="AB5" s="48" t="s">
        <v>39</v>
      </c>
      <c r="AC5" s="122" t="s">
        <v>19</v>
      </c>
    </row>
    <row r="6" spans="1:29" s="55" customFormat="1" ht="30" x14ac:dyDescent="0.25">
      <c r="A6" s="49" t="s">
        <v>40</v>
      </c>
      <c r="B6" s="49" t="s">
        <v>41</v>
      </c>
      <c r="C6" s="49" t="s">
        <v>42</v>
      </c>
      <c r="D6" s="49" t="s">
        <v>43</v>
      </c>
      <c r="E6" s="49" t="s">
        <v>44</v>
      </c>
      <c r="F6" s="49" t="s">
        <v>45</v>
      </c>
      <c r="G6" s="49" t="s">
        <v>46</v>
      </c>
      <c r="H6" s="49" t="s">
        <v>47</v>
      </c>
      <c r="I6" s="49" t="s">
        <v>20</v>
      </c>
      <c r="J6" s="49" t="s">
        <v>21</v>
      </c>
      <c r="K6" s="49" t="s">
        <v>22</v>
      </c>
      <c r="L6" s="49" t="s">
        <v>0</v>
      </c>
      <c r="M6" s="49" t="s">
        <v>48</v>
      </c>
      <c r="N6" s="49" t="s">
        <v>35</v>
      </c>
      <c r="O6" s="50" t="s">
        <v>40</v>
      </c>
      <c r="P6" s="51" t="s">
        <v>49</v>
      </c>
      <c r="Q6" s="52" t="s">
        <v>50</v>
      </c>
      <c r="R6" s="53" t="s">
        <v>51</v>
      </c>
      <c r="S6" s="54" t="s">
        <v>49</v>
      </c>
      <c r="T6" s="52" t="s">
        <v>50</v>
      </c>
      <c r="U6" s="53" t="s">
        <v>51</v>
      </c>
      <c r="V6" s="54" t="s">
        <v>52</v>
      </c>
      <c r="W6" s="52" t="s">
        <v>50</v>
      </c>
      <c r="X6" s="53" t="s">
        <v>51</v>
      </c>
      <c r="Y6" s="54" t="s">
        <v>49</v>
      </c>
      <c r="Z6" s="52" t="s">
        <v>50</v>
      </c>
      <c r="AA6" s="53" t="s">
        <v>51</v>
      </c>
      <c r="AB6" s="53" t="s">
        <v>51</v>
      </c>
      <c r="AC6" s="123"/>
    </row>
    <row r="7" spans="1:29" s="55" customFormat="1" x14ac:dyDescent="0.25">
      <c r="A7" s="56">
        <f t="shared" ref="A7:A15" si="0">A8+31</f>
        <v>43380</v>
      </c>
      <c r="B7" s="57">
        <v>1421</v>
      </c>
      <c r="C7" s="57">
        <v>1315248</v>
      </c>
      <c r="D7" s="57">
        <v>42</v>
      </c>
      <c r="E7" s="57">
        <v>27309</v>
      </c>
      <c r="F7" s="57">
        <v>0</v>
      </c>
      <c r="G7" s="57">
        <v>0</v>
      </c>
      <c r="H7" s="57">
        <v>0</v>
      </c>
      <c r="I7" s="57">
        <v>0</v>
      </c>
      <c r="J7" s="57">
        <f t="shared" ref="J7" si="1">B7+D7+F7+H7</f>
        <v>1463</v>
      </c>
      <c r="K7" s="57">
        <f t="shared" ref="K7" si="2">C7+E7+G7+I7</f>
        <v>1342557</v>
      </c>
      <c r="L7" s="58" t="s">
        <v>16</v>
      </c>
      <c r="M7" s="59" t="s">
        <v>23</v>
      </c>
      <c r="N7" s="59" t="s">
        <v>31</v>
      </c>
      <c r="O7" s="60">
        <f t="shared" ref="O7:O16" si="3">A7</f>
        <v>43380</v>
      </c>
      <c r="P7" s="61">
        <v>0.11397</v>
      </c>
      <c r="Q7" s="58">
        <v>0.10981</v>
      </c>
      <c r="R7" s="62">
        <f>(P7-Q7)*C7</f>
        <v>5471.431679999996</v>
      </c>
      <c r="S7" s="61">
        <v>0.11403000000000001</v>
      </c>
      <c r="T7" s="58">
        <v>0.10981</v>
      </c>
      <c r="U7" s="63">
        <f>(S7-T7)*E7</f>
        <v>115.24398000000004</v>
      </c>
      <c r="V7" s="64">
        <v>0.11498</v>
      </c>
      <c r="W7" s="58">
        <v>0.10981</v>
      </c>
      <c r="X7" s="62">
        <f>(V7-W7)*G7</f>
        <v>0</v>
      </c>
      <c r="Y7" s="61">
        <v>0.11403000000000001</v>
      </c>
      <c r="Z7" s="58">
        <v>0.10981</v>
      </c>
      <c r="AA7" s="62">
        <f>(Y7-Z7)*I7</f>
        <v>0</v>
      </c>
      <c r="AB7" s="65">
        <f t="shared" ref="AB7" si="4">AA7+X7+R7+U7</f>
        <v>5586.6756599999962</v>
      </c>
      <c r="AC7" s="66">
        <f>+C7/B7</f>
        <v>925.57916959887405</v>
      </c>
    </row>
    <row r="8" spans="1:29" s="55" customFormat="1" x14ac:dyDescent="0.25">
      <c r="A8" s="56">
        <f t="shared" si="0"/>
        <v>43349</v>
      </c>
      <c r="B8" s="57">
        <v>1436</v>
      </c>
      <c r="C8" s="57">
        <v>1466459</v>
      </c>
      <c r="D8" s="57">
        <v>42</v>
      </c>
      <c r="E8" s="57">
        <v>27536</v>
      </c>
      <c r="F8" s="57">
        <v>0</v>
      </c>
      <c r="G8" s="57">
        <v>0</v>
      </c>
      <c r="H8" s="57">
        <v>0</v>
      </c>
      <c r="I8" s="57">
        <v>0</v>
      </c>
      <c r="J8" s="57">
        <f t="shared" ref="J8:K16" si="5">B8+D8+F8+H8</f>
        <v>1478</v>
      </c>
      <c r="K8" s="57">
        <f t="shared" si="5"/>
        <v>1493995</v>
      </c>
      <c r="L8" s="58" t="s">
        <v>16</v>
      </c>
      <c r="M8" s="59" t="s">
        <v>23</v>
      </c>
      <c r="N8" s="59" t="s">
        <v>31</v>
      </c>
      <c r="O8" s="60">
        <f t="shared" si="3"/>
        <v>43349</v>
      </c>
      <c r="P8" s="61">
        <v>0.11397</v>
      </c>
      <c r="Q8" s="58">
        <v>0.10981</v>
      </c>
      <c r="R8" s="62">
        <f>(P8-Q8)*C8</f>
        <v>6100.4694399999953</v>
      </c>
      <c r="S8" s="61">
        <v>0.11403000000000001</v>
      </c>
      <c r="T8" s="58">
        <v>0.10981</v>
      </c>
      <c r="U8" s="63">
        <f>(S8-T8)*E8</f>
        <v>116.20192000000004</v>
      </c>
      <c r="V8" s="64">
        <v>0.11498</v>
      </c>
      <c r="W8" s="58">
        <v>0.10981</v>
      </c>
      <c r="X8" s="62">
        <f>(V8-W8)*G8</f>
        <v>0</v>
      </c>
      <c r="Y8" s="61">
        <v>0.11403000000000001</v>
      </c>
      <c r="Z8" s="58">
        <v>0.10981</v>
      </c>
      <c r="AA8" s="62">
        <f>(Y8-Z8)*I8</f>
        <v>0</v>
      </c>
      <c r="AB8" s="65">
        <f t="shared" ref="AB8:AB10" si="6">AA8+X8+R8+U8</f>
        <v>6216.6713599999957</v>
      </c>
      <c r="AC8" s="66">
        <f t="shared" ref="AC8:AC10" si="7">+C8/B8</f>
        <v>1021.2110027855153</v>
      </c>
    </row>
    <row r="9" spans="1:29" s="55" customFormat="1" x14ac:dyDescent="0.25">
      <c r="A9" s="56">
        <f t="shared" si="0"/>
        <v>43318</v>
      </c>
      <c r="B9" s="57">
        <v>1446</v>
      </c>
      <c r="C9" s="57">
        <v>1677015</v>
      </c>
      <c r="D9" s="57">
        <v>42</v>
      </c>
      <c r="E9" s="57">
        <v>27542</v>
      </c>
      <c r="F9" s="57">
        <v>0</v>
      </c>
      <c r="G9" s="57">
        <v>0</v>
      </c>
      <c r="H9" s="57">
        <v>0</v>
      </c>
      <c r="I9" s="57">
        <v>0</v>
      </c>
      <c r="J9" s="57">
        <f t="shared" si="5"/>
        <v>1488</v>
      </c>
      <c r="K9" s="57">
        <f t="shared" si="5"/>
        <v>1704557</v>
      </c>
      <c r="L9" s="58" t="s">
        <v>16</v>
      </c>
      <c r="M9" s="59" t="s">
        <v>23</v>
      </c>
      <c r="N9" s="59" t="s">
        <v>31</v>
      </c>
      <c r="O9" s="60">
        <f t="shared" si="3"/>
        <v>43318</v>
      </c>
      <c r="P9" s="61">
        <v>0.11397</v>
      </c>
      <c r="Q9" s="58">
        <v>0.10981</v>
      </c>
      <c r="R9" s="62">
        <f>(P9-Q9)*C9</f>
        <v>6976.382399999995</v>
      </c>
      <c r="S9" s="61">
        <v>0.11403000000000001</v>
      </c>
      <c r="T9" s="58">
        <v>0.10981</v>
      </c>
      <c r="U9" s="63">
        <f>(S9-T9)*E9</f>
        <v>116.22724000000004</v>
      </c>
      <c r="V9" s="64">
        <v>0.11498</v>
      </c>
      <c r="W9" s="58">
        <v>0.10981</v>
      </c>
      <c r="X9" s="62">
        <f>(V9-W9)*G9</f>
        <v>0</v>
      </c>
      <c r="Y9" s="61">
        <v>0.11403000000000001</v>
      </c>
      <c r="Z9" s="58">
        <v>0.10981</v>
      </c>
      <c r="AA9" s="62">
        <f>(Y9-Z9)*I9</f>
        <v>0</v>
      </c>
      <c r="AB9" s="65">
        <f t="shared" si="6"/>
        <v>7092.6096399999951</v>
      </c>
      <c r="AC9" s="66">
        <f t="shared" si="7"/>
        <v>1159.7614107883817</v>
      </c>
    </row>
    <row r="10" spans="1:29" s="55" customFormat="1" x14ac:dyDescent="0.25">
      <c r="A10" s="56">
        <f t="shared" si="0"/>
        <v>43287</v>
      </c>
      <c r="B10" s="57">
        <v>1457</v>
      </c>
      <c r="C10" s="57">
        <v>2078606</v>
      </c>
      <c r="D10" s="57">
        <v>42</v>
      </c>
      <c r="E10" s="57">
        <v>28874</v>
      </c>
      <c r="F10" s="57">
        <v>0</v>
      </c>
      <c r="G10" s="57">
        <v>0</v>
      </c>
      <c r="H10" s="57">
        <v>0</v>
      </c>
      <c r="I10" s="57">
        <v>0</v>
      </c>
      <c r="J10" s="57">
        <f t="shared" si="5"/>
        <v>1499</v>
      </c>
      <c r="K10" s="57">
        <f t="shared" si="5"/>
        <v>2107480</v>
      </c>
      <c r="L10" s="58" t="s">
        <v>16</v>
      </c>
      <c r="M10" s="59" t="s">
        <v>23</v>
      </c>
      <c r="N10" s="59" t="s">
        <v>31</v>
      </c>
      <c r="O10" s="60">
        <f t="shared" si="3"/>
        <v>43287</v>
      </c>
      <c r="P10" s="61">
        <v>0.11397</v>
      </c>
      <c r="Q10" s="58">
        <v>0.10981</v>
      </c>
      <c r="R10" s="62">
        <f>(P10-Q10)*C10</f>
        <v>8647.0009599999939</v>
      </c>
      <c r="S10" s="61">
        <v>0.11403000000000001</v>
      </c>
      <c r="T10" s="58">
        <v>0.10981</v>
      </c>
      <c r="U10" s="63">
        <f>(S10-T10)*E10</f>
        <v>121.84828000000005</v>
      </c>
      <c r="V10" s="64">
        <v>0.11498</v>
      </c>
      <c r="W10" s="58">
        <v>0.10981</v>
      </c>
      <c r="X10" s="62">
        <f>(V10-W10)*G10</f>
        <v>0</v>
      </c>
      <c r="Y10" s="61">
        <v>0.11403000000000001</v>
      </c>
      <c r="Z10" s="58">
        <v>0.10981</v>
      </c>
      <c r="AA10" s="62">
        <f>(Y10-Z10)*I10</f>
        <v>0</v>
      </c>
      <c r="AB10" s="65">
        <f t="shared" si="6"/>
        <v>8768.8492399999941</v>
      </c>
      <c r="AC10" s="66">
        <f t="shared" si="7"/>
        <v>1426.6341798215512</v>
      </c>
    </row>
    <row r="11" spans="1:29" s="55" customFormat="1" x14ac:dyDescent="0.25">
      <c r="A11" s="67">
        <f t="shared" si="0"/>
        <v>43256</v>
      </c>
      <c r="B11" s="68"/>
      <c r="C11" s="68"/>
      <c r="D11" s="68"/>
      <c r="E11" s="68"/>
      <c r="F11" s="68"/>
      <c r="G11" s="68"/>
      <c r="H11" s="68"/>
      <c r="I11" s="68"/>
      <c r="J11" s="69">
        <f t="shared" si="5"/>
        <v>0</v>
      </c>
      <c r="K11" s="69">
        <f t="shared" si="5"/>
        <v>0</v>
      </c>
      <c r="L11" s="70"/>
      <c r="M11" s="71"/>
      <c r="N11" s="71"/>
      <c r="O11" s="72">
        <f t="shared" si="3"/>
        <v>43256</v>
      </c>
      <c r="P11" s="73"/>
      <c r="Q11" s="74"/>
      <c r="R11" s="75"/>
      <c r="S11" s="73"/>
      <c r="T11" s="74"/>
      <c r="U11" s="76"/>
      <c r="V11" s="77"/>
      <c r="W11" s="74"/>
      <c r="X11" s="75"/>
      <c r="Y11" s="73"/>
      <c r="Z11" s="74"/>
      <c r="AA11" s="75"/>
      <c r="AB11" s="78"/>
      <c r="AC11" s="79"/>
    </row>
    <row r="12" spans="1:29" s="55" customFormat="1" x14ac:dyDescent="0.25">
      <c r="A12" s="67">
        <f t="shared" si="0"/>
        <v>43225</v>
      </c>
      <c r="B12" s="69"/>
      <c r="C12" s="69"/>
      <c r="D12" s="69"/>
      <c r="E12" s="69"/>
      <c r="F12" s="69"/>
      <c r="G12" s="69"/>
      <c r="H12" s="69"/>
      <c r="I12" s="69"/>
      <c r="J12" s="69">
        <f t="shared" si="5"/>
        <v>0</v>
      </c>
      <c r="K12" s="69">
        <f t="shared" si="5"/>
        <v>0</v>
      </c>
      <c r="L12" s="70"/>
      <c r="M12" s="71"/>
      <c r="N12" s="71"/>
      <c r="O12" s="72">
        <f t="shared" si="3"/>
        <v>43225</v>
      </c>
      <c r="P12" s="73"/>
      <c r="Q12" s="74"/>
      <c r="R12" s="75"/>
      <c r="S12" s="73"/>
      <c r="T12" s="74"/>
      <c r="U12" s="76"/>
      <c r="V12" s="77"/>
      <c r="W12" s="74"/>
      <c r="X12" s="75"/>
      <c r="Y12" s="73"/>
      <c r="Z12" s="74"/>
      <c r="AA12" s="75"/>
      <c r="AB12" s="78"/>
      <c r="AC12" s="79"/>
    </row>
    <row r="13" spans="1:29" s="55" customFormat="1" x14ac:dyDescent="0.25">
      <c r="A13" s="67">
        <f t="shared" si="0"/>
        <v>43194</v>
      </c>
      <c r="B13" s="69"/>
      <c r="C13" s="69"/>
      <c r="D13" s="69"/>
      <c r="E13" s="69"/>
      <c r="F13" s="69"/>
      <c r="G13" s="69"/>
      <c r="H13" s="69"/>
      <c r="I13" s="69"/>
      <c r="J13" s="69">
        <f t="shared" si="5"/>
        <v>0</v>
      </c>
      <c r="K13" s="69">
        <f t="shared" si="5"/>
        <v>0</v>
      </c>
      <c r="L13" s="70"/>
      <c r="M13" s="71"/>
      <c r="N13" s="71"/>
      <c r="O13" s="72">
        <f t="shared" si="3"/>
        <v>43194</v>
      </c>
      <c r="P13" s="73"/>
      <c r="Q13" s="74"/>
      <c r="R13" s="75"/>
      <c r="S13" s="73"/>
      <c r="T13" s="74"/>
      <c r="U13" s="76"/>
      <c r="V13" s="77"/>
      <c r="W13" s="74"/>
      <c r="X13" s="75"/>
      <c r="Y13" s="73"/>
      <c r="Z13" s="74"/>
      <c r="AA13" s="75"/>
      <c r="AB13" s="78"/>
      <c r="AC13" s="79"/>
    </row>
    <row r="14" spans="1:29" s="55" customFormat="1" x14ac:dyDescent="0.25">
      <c r="A14" s="67">
        <f t="shared" si="0"/>
        <v>43163</v>
      </c>
      <c r="B14" s="69"/>
      <c r="C14" s="69"/>
      <c r="D14" s="69"/>
      <c r="E14" s="69"/>
      <c r="F14" s="69"/>
      <c r="G14" s="69"/>
      <c r="H14" s="69"/>
      <c r="I14" s="69"/>
      <c r="J14" s="69">
        <f t="shared" si="5"/>
        <v>0</v>
      </c>
      <c r="K14" s="69">
        <f t="shared" si="5"/>
        <v>0</v>
      </c>
      <c r="L14" s="70"/>
      <c r="M14" s="71"/>
      <c r="N14" s="71"/>
      <c r="O14" s="72">
        <f t="shared" si="3"/>
        <v>43163</v>
      </c>
      <c r="P14" s="73"/>
      <c r="Q14" s="74"/>
      <c r="R14" s="75"/>
      <c r="S14" s="73"/>
      <c r="T14" s="74"/>
      <c r="U14" s="76"/>
      <c r="V14" s="77"/>
      <c r="W14" s="74"/>
      <c r="X14" s="75"/>
      <c r="Y14" s="73"/>
      <c r="Z14" s="74"/>
      <c r="AA14" s="75"/>
      <c r="AB14" s="78"/>
      <c r="AC14" s="79"/>
    </row>
    <row r="15" spans="1:29" s="55" customFormat="1" x14ac:dyDescent="0.25">
      <c r="A15" s="67">
        <f t="shared" si="0"/>
        <v>43132</v>
      </c>
      <c r="B15" s="69"/>
      <c r="C15" s="69"/>
      <c r="D15" s="69"/>
      <c r="E15" s="69"/>
      <c r="F15" s="69"/>
      <c r="G15" s="69"/>
      <c r="H15" s="69"/>
      <c r="I15" s="69"/>
      <c r="J15" s="69">
        <f t="shared" si="5"/>
        <v>0</v>
      </c>
      <c r="K15" s="69">
        <f t="shared" si="5"/>
        <v>0</v>
      </c>
      <c r="L15" s="70"/>
      <c r="M15" s="71"/>
      <c r="N15" s="71"/>
      <c r="O15" s="72">
        <f t="shared" si="3"/>
        <v>43132</v>
      </c>
      <c r="P15" s="73"/>
      <c r="Q15" s="74"/>
      <c r="R15" s="75"/>
      <c r="S15" s="73"/>
      <c r="T15" s="74"/>
      <c r="U15" s="76"/>
      <c r="V15" s="77"/>
      <c r="W15" s="74"/>
      <c r="X15" s="75"/>
      <c r="Y15" s="73"/>
      <c r="Z15" s="74"/>
      <c r="AA15" s="75"/>
      <c r="AB15" s="78"/>
      <c r="AC15" s="79"/>
    </row>
    <row r="16" spans="1:29" s="55" customFormat="1" x14ac:dyDescent="0.25">
      <c r="A16" s="67">
        <v>43101</v>
      </c>
      <c r="B16" s="68"/>
      <c r="C16" s="68"/>
      <c r="D16" s="68"/>
      <c r="E16" s="68"/>
      <c r="F16" s="68"/>
      <c r="G16" s="68"/>
      <c r="H16" s="68"/>
      <c r="I16" s="68"/>
      <c r="J16" s="69">
        <f t="shared" si="5"/>
        <v>0</v>
      </c>
      <c r="K16" s="69">
        <f t="shared" si="5"/>
        <v>0</v>
      </c>
      <c r="L16" s="70"/>
      <c r="M16" s="71"/>
      <c r="N16" s="71"/>
      <c r="O16" s="72">
        <f t="shared" si="3"/>
        <v>43101</v>
      </c>
      <c r="P16" s="73"/>
      <c r="Q16" s="74"/>
      <c r="R16" s="75"/>
      <c r="S16" s="73"/>
      <c r="T16" s="74"/>
      <c r="U16" s="76"/>
      <c r="V16" s="77"/>
      <c r="W16" s="74"/>
      <c r="X16" s="75"/>
      <c r="Y16" s="73"/>
      <c r="Z16" s="74"/>
      <c r="AA16" s="75"/>
      <c r="AB16" s="78"/>
      <c r="AC16" s="79"/>
    </row>
    <row r="17" spans="1:27" x14ac:dyDescent="0.25">
      <c r="C17" s="38"/>
      <c r="D17" s="38"/>
      <c r="P17" s="80"/>
      <c r="R17" s="81"/>
      <c r="S17" s="81"/>
      <c r="T17" s="81"/>
      <c r="U17" s="81"/>
      <c r="V17" s="81"/>
      <c r="W17" s="81"/>
      <c r="X17" s="81"/>
      <c r="Y17" s="81"/>
      <c r="Z17" s="81"/>
      <c r="AA17" s="82"/>
    </row>
    <row r="18" spans="1:27" x14ac:dyDescent="0.25">
      <c r="A18" s="83" t="s">
        <v>53</v>
      </c>
      <c r="C18" s="38"/>
      <c r="D18" s="38"/>
      <c r="P18" s="80"/>
      <c r="R18" s="81"/>
      <c r="S18" s="81"/>
      <c r="T18" s="81"/>
      <c r="U18" s="81"/>
      <c r="V18" s="81"/>
      <c r="W18" s="81"/>
      <c r="X18" s="81"/>
      <c r="Y18" s="81"/>
      <c r="Z18" s="81"/>
      <c r="AA18" s="82"/>
    </row>
    <row r="19" spans="1:27" x14ac:dyDescent="0.25">
      <c r="A19" s="84" t="s">
        <v>54</v>
      </c>
      <c r="B19" s="84"/>
      <c r="C19" s="84"/>
      <c r="D19" s="84"/>
      <c r="P19" s="80"/>
      <c r="R19" s="81"/>
      <c r="S19" s="81"/>
      <c r="T19" s="81"/>
      <c r="U19" s="81"/>
      <c r="V19" s="81"/>
      <c r="W19" s="81"/>
      <c r="X19" s="81"/>
      <c r="Y19" s="81"/>
      <c r="Z19" s="81"/>
      <c r="AA19" s="82"/>
    </row>
    <row r="20" spans="1:27" x14ac:dyDescent="0.25">
      <c r="C20" s="38"/>
      <c r="D20" s="38"/>
      <c r="L20" s="38"/>
      <c r="P20" s="80"/>
      <c r="R20" s="81"/>
      <c r="S20" s="81"/>
      <c r="T20" s="81"/>
      <c r="U20" s="81"/>
      <c r="V20" s="81"/>
      <c r="W20" s="81"/>
      <c r="X20" s="81"/>
      <c r="Y20" s="81"/>
      <c r="Z20" s="81"/>
      <c r="AA20" s="82"/>
    </row>
    <row r="21" spans="1:27" x14ac:dyDescent="0.25">
      <c r="C21" s="38"/>
      <c r="D21" s="38"/>
      <c r="L21" s="38"/>
      <c r="P21" s="80"/>
      <c r="R21" s="81"/>
      <c r="S21" s="81"/>
      <c r="T21" s="81"/>
      <c r="U21" s="81"/>
      <c r="V21" s="81"/>
      <c r="W21" s="81"/>
      <c r="X21" s="81"/>
      <c r="Y21" s="81"/>
      <c r="Z21" s="81"/>
      <c r="AA21" s="82"/>
    </row>
    <row r="22" spans="1:27" x14ac:dyDescent="0.25">
      <c r="C22" s="38"/>
      <c r="D22" s="38"/>
      <c r="P22" s="80"/>
      <c r="R22" s="81"/>
      <c r="S22" s="81"/>
      <c r="T22" s="81"/>
      <c r="U22" s="81"/>
      <c r="V22" s="81"/>
      <c r="W22" s="81"/>
      <c r="X22" s="81"/>
      <c r="Y22" s="81"/>
      <c r="Z22" s="81"/>
      <c r="AA22" s="82"/>
    </row>
    <row r="23" spans="1:27" x14ac:dyDescent="0.25">
      <c r="C23" s="38"/>
      <c r="D23" s="38"/>
      <c r="P23" s="80"/>
      <c r="R23" s="81"/>
      <c r="S23" s="81"/>
      <c r="T23" s="81"/>
      <c r="U23" s="81"/>
      <c r="V23" s="81"/>
      <c r="W23" s="81"/>
      <c r="X23" s="81"/>
      <c r="Y23" s="81"/>
      <c r="Z23" s="81"/>
      <c r="AA23" s="82"/>
    </row>
    <row r="24" spans="1:27" x14ac:dyDescent="0.25">
      <c r="A24" s="83" t="s">
        <v>55</v>
      </c>
    </row>
    <row r="25" spans="1:27" ht="30.75" customHeight="1" x14ac:dyDescent="0.25">
      <c r="A25" s="116" t="s">
        <v>56</v>
      </c>
      <c r="B25" s="117"/>
      <c r="C25" s="117"/>
      <c r="D25" s="117"/>
      <c r="E25" s="117"/>
      <c r="F25" s="117"/>
      <c r="G25" s="117"/>
      <c r="H25" s="117"/>
      <c r="I25" s="117"/>
    </row>
    <row r="27" spans="1:27" x14ac:dyDescent="0.25">
      <c r="A27" s="83" t="s">
        <v>57</v>
      </c>
      <c r="B27" s="83"/>
    </row>
    <row r="28" spans="1:27" x14ac:dyDescent="0.25">
      <c r="A28" s="118" t="s">
        <v>69</v>
      </c>
      <c r="B28" s="118"/>
      <c r="C28" s="118"/>
      <c r="D28" s="118"/>
      <c r="E28" s="118"/>
      <c r="F28" s="118"/>
      <c r="G28" s="118"/>
      <c r="H28" s="118"/>
      <c r="I28" s="118"/>
      <c r="J28" s="118"/>
      <c r="K28" s="118"/>
      <c r="L28" s="118"/>
    </row>
    <row r="29" spans="1:27" s="85" customFormat="1" x14ac:dyDescent="0.25">
      <c r="A29" s="86"/>
      <c r="B29" s="86"/>
      <c r="C29" s="86"/>
      <c r="D29" s="86"/>
      <c r="E29" s="86"/>
      <c r="F29" s="86"/>
      <c r="G29" s="86"/>
      <c r="H29" s="86"/>
      <c r="I29" s="86"/>
      <c r="J29" s="86"/>
      <c r="K29" s="86"/>
      <c r="L29" s="86"/>
    </row>
    <row r="30" spans="1:27" s="85" customFormat="1" x14ac:dyDescent="0.25">
      <c r="A30" s="124" t="s">
        <v>70</v>
      </c>
      <c r="B30" s="124"/>
      <c r="C30" s="124"/>
      <c r="D30" s="124"/>
      <c r="E30" s="124"/>
      <c r="F30" s="124"/>
      <c r="G30" s="124"/>
      <c r="H30" s="124"/>
      <c r="I30" s="86"/>
      <c r="J30" s="86"/>
      <c r="K30" s="86"/>
      <c r="L30" s="86"/>
    </row>
    <row r="31" spans="1:27" s="85" customFormat="1" x14ac:dyDescent="0.25">
      <c r="A31" s="86"/>
      <c r="B31" s="86"/>
      <c r="C31" s="86"/>
      <c r="D31" s="86"/>
      <c r="E31" s="86"/>
      <c r="F31" s="86"/>
      <c r="G31" s="86"/>
      <c r="H31" s="86"/>
      <c r="I31" s="86"/>
      <c r="J31" s="86"/>
      <c r="K31" s="86"/>
      <c r="L31" s="86"/>
    </row>
    <row r="33" spans="1:1" x14ac:dyDescent="0.25">
      <c r="A33" s="87" t="s">
        <v>58</v>
      </c>
    </row>
  </sheetData>
  <mergeCells count="14">
    <mergeCell ref="Y5:AA5"/>
    <mergeCell ref="AC5:AC6"/>
    <mergeCell ref="A30:H30"/>
    <mergeCell ref="O3:AB3"/>
    <mergeCell ref="A25:I25"/>
    <mergeCell ref="A28:L28"/>
    <mergeCell ref="P5:R5"/>
    <mergeCell ref="S5:U5"/>
    <mergeCell ref="V5:X5"/>
    <mergeCell ref="A3:N3"/>
    <mergeCell ref="A1:N1"/>
    <mergeCell ref="O1:AC1"/>
    <mergeCell ref="A2:N2"/>
    <mergeCell ref="O2:AC2"/>
  </mergeCells>
  <hyperlinks>
    <hyperlink ref="A19:D19" r:id="rId1" display="Carlisle Community Choice Power Supply Program" xr:uid="{E2B68ACB-16B7-44F7-A884-32FA2877F430}"/>
  </hyperlinks>
  <printOptions horizontalCentered="1"/>
  <pageMargins left="0.25" right="0.25" top="0.75" bottom="0.75" header="0.3" footer="0.3"/>
  <pageSetup scale="67" fitToWidth="2" orientation="landscape" horizontalDpi="4294967293" verticalDpi="4294967293" r:id="rId2"/>
  <colBreaks count="1" manualBreakCount="1">
    <brk id="14" max="1048575" man="1"/>
  </col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32"/>
  <sheetViews>
    <sheetView workbookViewId="0">
      <selection activeCell="E7" sqref="E7"/>
    </sheetView>
  </sheetViews>
  <sheetFormatPr defaultRowHeight="15" x14ac:dyDescent="0.25"/>
  <cols>
    <col min="1" max="1" width="41.7109375" customWidth="1"/>
    <col min="2" max="2" width="27" bestFit="1" customWidth="1"/>
    <col min="3" max="3" width="25.28515625" bestFit="1" customWidth="1"/>
    <col min="4" max="4" width="23" bestFit="1" customWidth="1"/>
    <col min="5" max="5" width="24" bestFit="1" customWidth="1"/>
    <col min="6" max="6" width="15.42578125" bestFit="1" customWidth="1"/>
    <col min="7" max="8" width="16" bestFit="1" customWidth="1"/>
    <col min="9" max="9" width="12" bestFit="1" customWidth="1"/>
    <col min="10" max="10" width="11.7109375" bestFit="1" customWidth="1"/>
    <col min="11" max="11" width="14.5703125" bestFit="1" customWidth="1"/>
    <col min="12" max="12" width="8.140625" bestFit="1" customWidth="1"/>
    <col min="13" max="13" width="12.85546875" bestFit="1" customWidth="1"/>
    <col min="15" max="16" width="9.28515625" bestFit="1" customWidth="1"/>
    <col min="17" max="17" width="11.5703125" bestFit="1" customWidth="1"/>
    <col min="30" max="34" width="9.28515625" bestFit="1" customWidth="1"/>
    <col min="35" max="35" width="12.7109375" bestFit="1" customWidth="1"/>
    <col min="36" max="36" width="9.42578125" bestFit="1" customWidth="1"/>
    <col min="37" max="37" width="12.85546875" bestFit="1" customWidth="1"/>
    <col min="38" max="40" width="9.28515625" bestFit="1" customWidth="1"/>
    <col min="41" max="42" width="10.42578125" bestFit="1" customWidth="1"/>
    <col min="43" max="43" width="14.5703125" bestFit="1" customWidth="1"/>
    <col min="44" max="44" width="10.42578125" bestFit="1" customWidth="1"/>
    <col min="45" max="45" width="14.5703125" bestFit="1" customWidth="1"/>
  </cols>
  <sheetData>
    <row r="1" spans="1:13" ht="15.75" x14ac:dyDescent="0.25">
      <c r="A1" s="6" t="s">
        <v>27</v>
      </c>
      <c r="B1" s="7" t="s">
        <v>68</v>
      </c>
      <c r="C1" s="7" t="s">
        <v>67</v>
      </c>
      <c r="D1" t="s">
        <v>6</v>
      </c>
    </row>
    <row r="2" spans="1:13" ht="15.75" x14ac:dyDescent="0.25">
      <c r="A2" s="24">
        <f>A10</f>
        <v>43299</v>
      </c>
      <c r="B2" s="8">
        <f>B10+C10</f>
        <v>8768.8492399999941</v>
      </c>
      <c r="C2" s="8">
        <v>55133.409240000008</v>
      </c>
      <c r="D2">
        <v>1</v>
      </c>
      <c r="F2" s="12"/>
      <c r="G2" s="31"/>
      <c r="H2" s="27"/>
      <c r="I2" s="27"/>
      <c r="J2" s="27"/>
      <c r="K2" s="27"/>
      <c r="L2" s="28"/>
      <c r="M2" s="28"/>
    </row>
    <row r="3" spans="1:13" ht="15.75" x14ac:dyDescent="0.25">
      <c r="A3" s="24">
        <f t="shared" ref="A3:A5" si="0">A11</f>
        <v>43330</v>
      </c>
      <c r="B3" s="8">
        <f>B11+C11</f>
        <v>7092.6096399999951</v>
      </c>
      <c r="C3" s="8">
        <v>44592.863640000003</v>
      </c>
      <c r="D3">
        <v>2</v>
      </c>
      <c r="F3" s="12"/>
      <c r="G3" s="31"/>
      <c r="H3" s="32"/>
      <c r="I3" s="32"/>
      <c r="J3" s="12"/>
      <c r="K3" s="12"/>
      <c r="L3" s="12"/>
      <c r="M3" s="12"/>
    </row>
    <row r="4" spans="1:13" ht="15.75" x14ac:dyDescent="0.25">
      <c r="A4" s="24">
        <f t="shared" si="0"/>
        <v>43361</v>
      </c>
      <c r="B4" s="8">
        <f>B12+C12</f>
        <v>6216.6713599999957</v>
      </c>
      <c r="C4" s="8">
        <v>39084.561360000007</v>
      </c>
      <c r="D4">
        <v>3</v>
      </c>
      <c r="F4" s="12"/>
      <c r="G4" s="31"/>
      <c r="H4" s="32"/>
      <c r="I4" s="32"/>
      <c r="J4" s="12"/>
      <c r="K4" s="12"/>
      <c r="L4" s="12"/>
      <c r="M4" s="12"/>
    </row>
    <row r="5" spans="1:13" ht="15.75" x14ac:dyDescent="0.25">
      <c r="A5" s="24">
        <f t="shared" si="0"/>
        <v>43391</v>
      </c>
      <c r="B5" s="8">
        <f>B13+C13</f>
        <v>5586.6756599999962</v>
      </c>
      <c r="C5" s="8">
        <v>35122.929660000009</v>
      </c>
      <c r="D5">
        <v>4</v>
      </c>
      <c r="F5" s="12"/>
      <c r="G5" s="31"/>
      <c r="H5" s="32"/>
      <c r="I5" s="32"/>
      <c r="J5" s="12"/>
      <c r="K5" s="12"/>
      <c r="L5" s="12"/>
      <c r="M5" s="12"/>
    </row>
    <row r="6" spans="1:13" ht="15.75" x14ac:dyDescent="0.25">
      <c r="A6" s="24"/>
      <c r="B6" s="8"/>
      <c r="E6" s="12"/>
      <c r="F6" s="31"/>
      <c r="G6" s="32"/>
      <c r="H6" s="32"/>
      <c r="I6" s="12"/>
      <c r="J6" s="12"/>
      <c r="K6" s="12"/>
      <c r="L6" s="12"/>
    </row>
    <row r="7" spans="1:13" x14ac:dyDescent="0.25">
      <c r="E7" s="12"/>
      <c r="F7" s="31"/>
      <c r="G7" s="32"/>
      <c r="H7" s="32"/>
      <c r="I7" s="12"/>
      <c r="J7" s="12"/>
      <c r="K7" s="12"/>
      <c r="L7" s="12"/>
    </row>
    <row r="8" spans="1:13" s="2" customFormat="1" ht="15.75" x14ac:dyDescent="0.25">
      <c r="A8" s="1" t="s">
        <v>32</v>
      </c>
      <c r="E8" s="12"/>
      <c r="F8" s="33"/>
      <c r="G8" s="32"/>
      <c r="H8" s="32"/>
      <c r="I8" s="12"/>
      <c r="J8" s="12"/>
      <c r="K8" s="12"/>
      <c r="L8" s="12"/>
    </row>
    <row r="9" spans="1:13" s="2" customFormat="1" ht="27.75" customHeight="1" x14ac:dyDescent="0.25">
      <c r="A9" s="6" t="s">
        <v>27</v>
      </c>
      <c r="B9" s="9" t="s">
        <v>64</v>
      </c>
      <c r="C9" s="9" t="s">
        <v>65</v>
      </c>
      <c r="D9" t="s">
        <v>6</v>
      </c>
      <c r="E9" s="32"/>
      <c r="F9" s="32"/>
      <c r="G9" s="12"/>
      <c r="H9" s="12"/>
      <c r="I9" s="12"/>
      <c r="J9" s="12"/>
    </row>
    <row r="10" spans="1:13" s="2" customFormat="1" ht="15.75" x14ac:dyDescent="0.25">
      <c r="A10" s="24">
        <v>43299</v>
      </c>
      <c r="B10" s="8">
        <v>8647.0009599999939</v>
      </c>
      <c r="C10" s="8">
        <v>121.84828000000005</v>
      </c>
      <c r="D10">
        <v>1</v>
      </c>
      <c r="F10" s="26"/>
      <c r="G10" s="26"/>
    </row>
    <row r="11" spans="1:13" s="2" customFormat="1" ht="15.75" x14ac:dyDescent="0.25">
      <c r="A11" s="24">
        <v>43330</v>
      </c>
      <c r="B11" s="8">
        <v>6976.382399999995</v>
      </c>
      <c r="C11" s="8">
        <v>116.22724000000004</v>
      </c>
      <c r="D11">
        <v>2</v>
      </c>
      <c r="F11" s="26"/>
      <c r="G11" s="26"/>
    </row>
    <row r="12" spans="1:13" s="2" customFormat="1" ht="15.75" x14ac:dyDescent="0.25">
      <c r="A12" s="24">
        <v>43361</v>
      </c>
      <c r="B12" s="8">
        <v>6100.4694399999953</v>
      </c>
      <c r="C12" s="8">
        <v>116.20192000000004</v>
      </c>
      <c r="D12">
        <v>3</v>
      </c>
      <c r="F12" s="26"/>
      <c r="G12" s="26"/>
    </row>
    <row r="13" spans="1:13" s="2" customFormat="1" ht="15.75" x14ac:dyDescent="0.25">
      <c r="A13" s="24">
        <v>43391</v>
      </c>
      <c r="B13" s="10">
        <v>5471.431679999996</v>
      </c>
      <c r="C13" s="10">
        <v>115.24398000000004</v>
      </c>
      <c r="D13">
        <v>4</v>
      </c>
      <c r="E13"/>
    </row>
    <row r="14" spans="1:13" s="2" customFormat="1" ht="15.75" x14ac:dyDescent="0.25">
      <c r="A14" s="24"/>
      <c r="B14" s="8"/>
      <c r="C14" s="8"/>
      <c r="D14" s="8"/>
      <c r="E14"/>
      <c r="F14"/>
    </row>
    <row r="15" spans="1:13" s="2" customFormat="1" ht="15.75" x14ac:dyDescent="0.25">
      <c r="A15" s="24"/>
      <c r="B15" s="8"/>
      <c r="C15" s="8"/>
      <c r="D15" s="8"/>
      <c r="E15" s="8"/>
      <c r="F15"/>
    </row>
    <row r="17" spans="1:29" s="2" customFormat="1" ht="15.75" x14ac:dyDescent="0.25">
      <c r="A17" s="1" t="s">
        <v>9</v>
      </c>
      <c r="B17" s="1"/>
      <c r="C17" s="1"/>
      <c r="D17" s="1"/>
      <c r="E17" s="1"/>
      <c r="F17" s="1"/>
      <c r="G17" s="26"/>
      <c r="H17" s="26"/>
      <c r="I17" s="26"/>
      <c r="J17" s="26"/>
      <c r="K17" s="26"/>
      <c r="L17" s="26"/>
      <c r="M17" s="26"/>
    </row>
    <row r="18" spans="1:29" s="2" customFormat="1" ht="15.75" x14ac:dyDescent="0.25">
      <c r="A18" s="1"/>
      <c r="B18" s="1"/>
      <c r="C18" s="1"/>
      <c r="D18" s="1"/>
      <c r="E18" s="1"/>
      <c r="F18" s="1"/>
      <c r="G18" s="26"/>
      <c r="H18" s="26"/>
      <c r="I18" s="26"/>
      <c r="J18" s="26"/>
      <c r="K18" s="26"/>
      <c r="L18" s="26"/>
      <c r="M18" s="26"/>
    </row>
    <row r="19" spans="1:29" s="2" customFormat="1" ht="28.5" customHeight="1" x14ac:dyDescent="0.25">
      <c r="A19" s="3"/>
      <c r="B19" s="4" t="s">
        <v>1</v>
      </c>
      <c r="C19" s="25">
        <v>43299</v>
      </c>
      <c r="D19" s="25">
        <v>43330</v>
      </c>
      <c r="E19" s="25">
        <v>43361</v>
      </c>
      <c r="F19" s="25">
        <v>43374</v>
      </c>
      <c r="G19" s="26"/>
      <c r="H19" s="26"/>
      <c r="I19" s="26"/>
      <c r="J19" s="26"/>
      <c r="K19" s="26"/>
      <c r="L19" s="26"/>
      <c r="M19" s="26"/>
    </row>
    <row r="20" spans="1:29" s="2" customFormat="1" ht="15.75" x14ac:dyDescent="0.25">
      <c r="A20" s="5" t="s">
        <v>2</v>
      </c>
      <c r="B20" s="35">
        <f>AVERAGE(C20:F20)</f>
        <v>1440</v>
      </c>
      <c r="C20" s="34">
        <v>1457</v>
      </c>
      <c r="D20" s="34">
        <v>1446</v>
      </c>
      <c r="E20" s="34">
        <v>1436</v>
      </c>
      <c r="F20" s="34">
        <v>1421</v>
      </c>
      <c r="G20" s="26"/>
      <c r="H20" s="26"/>
      <c r="I20" s="26"/>
      <c r="J20" s="26"/>
      <c r="K20" s="26"/>
      <c r="L20" s="26"/>
      <c r="M20" s="26"/>
    </row>
    <row r="21" spans="1:29" s="2" customFormat="1" ht="15.75" x14ac:dyDescent="0.25">
      <c r="A21" s="5" t="s">
        <v>30</v>
      </c>
      <c r="B21" s="35">
        <f t="shared" ref="B21:B22" si="1">AVERAGE(C21:F21)</f>
        <v>14.5</v>
      </c>
      <c r="C21" s="36">
        <v>6</v>
      </c>
      <c r="D21" s="37">
        <v>16</v>
      </c>
      <c r="E21" s="37">
        <v>18</v>
      </c>
      <c r="F21" s="37">
        <v>18</v>
      </c>
      <c r="G21" s="26"/>
      <c r="H21" s="26"/>
      <c r="I21" s="26"/>
      <c r="J21" s="26"/>
      <c r="K21" s="26"/>
      <c r="L21" s="26"/>
      <c r="M21" s="26"/>
    </row>
    <row r="22" spans="1:29" s="2" customFormat="1" ht="15.75" x14ac:dyDescent="0.25">
      <c r="A22" s="5" t="s">
        <v>3</v>
      </c>
      <c r="B22" s="35">
        <f t="shared" si="1"/>
        <v>42</v>
      </c>
      <c r="C22" s="36">
        <v>42</v>
      </c>
      <c r="D22" s="37">
        <v>42</v>
      </c>
      <c r="E22" s="37">
        <v>42</v>
      </c>
      <c r="F22" s="37">
        <v>42</v>
      </c>
      <c r="G22" s="26"/>
      <c r="H22" s="26"/>
      <c r="I22" s="26"/>
      <c r="J22" s="26"/>
      <c r="K22" s="26"/>
      <c r="L22" s="26"/>
      <c r="M22" s="26"/>
    </row>
    <row r="23" spans="1:29" ht="15.75" x14ac:dyDescent="0.25">
      <c r="A23" s="17" t="s">
        <v>62</v>
      </c>
      <c r="B23" s="20">
        <f>SUM(B20:B22)</f>
        <v>1496.5</v>
      </c>
      <c r="G23" s="26"/>
      <c r="H23" s="26"/>
      <c r="I23" s="26"/>
      <c r="J23" s="26"/>
      <c r="K23" s="26"/>
      <c r="L23" s="26"/>
      <c r="M23" s="26"/>
      <c r="N23" s="2"/>
      <c r="O23" s="2"/>
      <c r="P23" s="2"/>
      <c r="Q23" s="2"/>
      <c r="R23" s="2"/>
      <c r="S23" s="2"/>
      <c r="T23" s="2"/>
      <c r="U23" s="2"/>
      <c r="V23" s="2"/>
      <c r="W23" s="2"/>
      <c r="X23" s="2"/>
      <c r="Y23" s="2"/>
    </row>
    <row r="24" spans="1:29" ht="15.75" x14ac:dyDescent="0.25">
      <c r="E24" s="2" t="str">
        <f>'Chart Data'!A23 &amp; " " &amp; TEXT('Chart Data'!B23, "#,#0")</f>
        <v>AVERAGE METERS/MONTH BY RATE CLASS: 1,497</v>
      </c>
      <c r="G24" s="26"/>
      <c r="H24" s="26"/>
      <c r="I24" s="26"/>
      <c r="J24" s="26"/>
      <c r="K24" s="26"/>
      <c r="L24" s="26"/>
      <c r="M24" s="26"/>
      <c r="N24" s="2"/>
      <c r="O24" s="2"/>
      <c r="P24" s="2"/>
      <c r="Q24" s="2"/>
      <c r="R24" s="2"/>
      <c r="S24" s="2"/>
      <c r="T24" s="2"/>
      <c r="U24" s="2"/>
      <c r="V24" s="2"/>
      <c r="W24" s="2"/>
      <c r="X24" s="2"/>
      <c r="Y24" s="2"/>
    </row>
    <row r="25" spans="1:29" s="2" customFormat="1" ht="15.75" x14ac:dyDescent="0.25">
      <c r="A25" s="1" t="s">
        <v>10</v>
      </c>
      <c r="B25" s="1"/>
      <c r="C25" s="1"/>
      <c r="D25" s="1"/>
      <c r="E25" s="19"/>
      <c r="F25" s="1"/>
      <c r="G25" s="12"/>
      <c r="H25" s="12"/>
      <c r="I25" s="12"/>
      <c r="J25" s="12"/>
    </row>
    <row r="26" spans="1:29" s="2" customFormat="1" ht="15.75" x14ac:dyDescent="0.25">
      <c r="A26" s="1"/>
      <c r="B26" s="1"/>
      <c r="C26" s="1"/>
      <c r="G26" s="12"/>
      <c r="H26" s="12"/>
      <c r="I26" s="12"/>
      <c r="J26" s="12"/>
    </row>
    <row r="27" spans="1:29" s="2" customFormat="1" ht="28.5" customHeight="1" x14ac:dyDescent="0.25">
      <c r="A27" s="3" t="s">
        <v>7</v>
      </c>
      <c r="B27" s="4" t="s">
        <v>11</v>
      </c>
      <c r="C27" s="25">
        <v>43299</v>
      </c>
      <c r="D27" s="25">
        <v>43330</v>
      </c>
      <c r="E27" s="25">
        <v>43361</v>
      </c>
      <c r="F27" s="25">
        <f>F19</f>
        <v>43374</v>
      </c>
      <c r="G27" s="12"/>
      <c r="H27" s="12"/>
      <c r="I27" s="12"/>
      <c r="J27" s="12"/>
    </row>
    <row r="28" spans="1:29" s="2" customFormat="1" ht="15.75" x14ac:dyDescent="0.25">
      <c r="A28" s="5" t="s">
        <v>2</v>
      </c>
      <c r="B28" s="13">
        <f>AVERAGE(C28:F28)</f>
        <v>1634332</v>
      </c>
      <c r="C28" s="13">
        <v>2078606</v>
      </c>
      <c r="D28" s="13">
        <v>1677015</v>
      </c>
      <c r="E28" s="13">
        <v>1466459</v>
      </c>
      <c r="F28" s="13">
        <v>1315248</v>
      </c>
      <c r="G28" s="12"/>
      <c r="H28" s="12"/>
      <c r="I28" s="12"/>
      <c r="J28" s="12"/>
    </row>
    <row r="29" spans="1:29" s="2" customFormat="1" ht="15.75" x14ac:dyDescent="0.25">
      <c r="A29" s="5" t="s">
        <v>30</v>
      </c>
      <c r="B29" s="13">
        <f t="shared" ref="B29:B30" si="2">AVERAGE(C29:F29)</f>
        <v>16720.5</v>
      </c>
      <c r="C29" s="13">
        <v>8330</v>
      </c>
      <c r="D29" s="13">
        <v>17047</v>
      </c>
      <c r="E29" s="13">
        <v>20568</v>
      </c>
      <c r="F29" s="13">
        <v>20937</v>
      </c>
      <c r="G29" s="12"/>
      <c r="H29" s="12"/>
      <c r="I29" s="12"/>
      <c r="J29" s="12"/>
    </row>
    <row r="30" spans="1:29" s="2" customFormat="1" ht="15.75" x14ac:dyDescent="0.25">
      <c r="A30" s="5" t="s">
        <v>3</v>
      </c>
      <c r="B30" s="13">
        <f t="shared" si="2"/>
        <v>27815.25</v>
      </c>
      <c r="C30" s="13">
        <v>28874</v>
      </c>
      <c r="D30" s="13">
        <v>27542</v>
      </c>
      <c r="E30" s="13">
        <v>27536</v>
      </c>
      <c r="F30" s="13">
        <v>27309</v>
      </c>
      <c r="G30" s="12"/>
      <c r="H30" s="12"/>
      <c r="I30" s="12"/>
      <c r="J30" s="12"/>
      <c r="K30"/>
      <c r="L30"/>
      <c r="M30"/>
      <c r="N30"/>
      <c r="O30"/>
      <c r="P30"/>
      <c r="Q30"/>
      <c r="R30"/>
      <c r="S30"/>
      <c r="T30"/>
      <c r="U30"/>
      <c r="V30"/>
      <c r="W30"/>
      <c r="X30"/>
      <c r="Y30"/>
      <c r="Z30"/>
      <c r="AA30"/>
      <c r="AB30"/>
      <c r="AC30"/>
    </row>
    <row r="31" spans="1:29" ht="15.75" x14ac:dyDescent="0.25">
      <c r="A31" s="17" t="s">
        <v>63</v>
      </c>
      <c r="B31" s="18">
        <f>SUM(B28:B30)</f>
        <v>1678867.75</v>
      </c>
      <c r="E31" s="2" t="str">
        <f>'Chart Data'!A31&amp; " " &amp; TEXT('Chart Data'!B31, "#,#0")</f>
        <v>AVERAGE USAGE/MONTH BY RATE CLASS: 1,678,868</v>
      </c>
      <c r="G31" s="12"/>
      <c r="H31" s="12"/>
      <c r="I31" s="12"/>
      <c r="J31" s="12"/>
    </row>
    <row r="32" spans="1:29" x14ac:dyDescent="0.25">
      <c r="G32" s="12"/>
      <c r="H32" s="12"/>
      <c r="I32" s="12"/>
      <c r="J32" s="12"/>
    </row>
  </sheetData>
  <autoFilter ref="B9:F9" xr:uid="{7CC232AB-678D-48F0-8FCE-87F72B40E989}">
    <sortState ref="B10:F13">
      <sortCondition ref="F9"/>
    </sortState>
  </autoFilter>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Carlisle Aggregation Report</vt:lpstr>
      <vt:lpstr>Sheet1</vt:lpstr>
      <vt:lpstr>Carlisle Detail Reporting</vt:lpstr>
      <vt:lpstr>Chart Data</vt:lpstr>
      <vt:lpstr>'Carlisle Aggregation Report'!Print_Area</vt:lpstr>
      <vt:lpstr>'Carlisle Detail Reporting'!Print_Area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Malissa Labarre</dc:creator>
  <cp:lastModifiedBy>Karin G</cp:lastModifiedBy>
  <cp:lastPrinted>2019-02-14T20:57:42Z</cp:lastPrinted>
  <dcterms:created xsi:type="dcterms:W3CDTF">2017-12-07T16:13:29Z</dcterms:created>
  <dcterms:modified xsi:type="dcterms:W3CDTF">2019-02-15T15:49:54Z</dcterms:modified>
</cp:coreProperties>
</file>