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66925"/>
  <mc:AlternateContent xmlns:mc="http://schemas.openxmlformats.org/markup-compatibility/2006">
    <mc:Choice Requires="x15">
      <x15ac:absPath xmlns:x15ac="http://schemas.microsoft.com/office/spreadsheetml/2010/11/ac" url="C:\Users\jgibbons\Documents\"/>
    </mc:Choice>
  </mc:AlternateContent>
  <xr:revisionPtr revIDLastSave="0" documentId="8_{B70292A3-67E6-4877-861D-AC828DBD6216}" xr6:coauthVersionLast="47" xr6:coauthVersionMax="47" xr10:uidLastSave="{00000000-0000-0000-0000-000000000000}"/>
  <bookViews>
    <workbookView xWindow="270" yWindow="1950" windowWidth="23730" windowHeight="12540" xr2:uid="{00000000-000D-0000-FFFF-FFFF00000000}"/>
  </bookViews>
  <sheets>
    <sheet name="Carlisle Aggregation Report" sheetId="2" r:id="rId1"/>
    <sheet name="Sheet1" sheetId="3" state="hidden" r:id="rId2"/>
    <sheet name="Carlisle Detail" sheetId="13" r:id="rId3"/>
    <sheet name="Chart Data" sheetId="6" state="hidden" r:id="rId4"/>
  </sheets>
  <definedNames>
    <definedName name="_xlnm._FilterDatabase" localSheetId="3" hidden="1">'Chart Data'!$B$11:$D$11</definedName>
    <definedName name="_xlnm.Print_Area" localSheetId="0">'Carlisle Aggregation Report'!$A$1:$D$69</definedName>
    <definedName name="_xlnm.Print_Area" localSheetId="2">'Carlisle Detail'!$A$1:$AD$71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4" i="13" l="1"/>
  <c r="K44" i="13"/>
  <c r="L43" i="13"/>
  <c r="K43" i="13"/>
  <c r="L42" i="13"/>
  <c r="K42" i="13"/>
  <c r="L45" i="13"/>
  <c r="K45" i="13"/>
  <c r="AD7" i="13"/>
  <c r="AB7" i="13"/>
  <c r="Y7" i="13"/>
  <c r="V7" i="13"/>
  <c r="S7" i="13"/>
  <c r="AD8" i="13"/>
  <c r="AB8" i="13"/>
  <c r="Y8" i="13"/>
  <c r="V8" i="13"/>
  <c r="S8" i="13"/>
  <c r="AD9" i="13"/>
  <c r="AB9" i="13"/>
  <c r="Y9" i="13"/>
  <c r="V9" i="13"/>
  <c r="S9" i="13"/>
  <c r="K7" i="13"/>
  <c r="J7" i="13"/>
  <c r="K8" i="13"/>
  <c r="J8" i="13"/>
  <c r="K9" i="13"/>
  <c r="J9" i="13"/>
  <c r="AD10" i="13"/>
  <c r="AB10" i="13"/>
  <c r="Y10" i="13"/>
  <c r="V10" i="13"/>
  <c r="S10" i="13"/>
  <c r="K10" i="13"/>
  <c r="J10" i="13"/>
  <c r="AC9" i="13" l="1"/>
  <c r="AC10" i="13"/>
  <c r="AC7" i="13"/>
  <c r="AC8" i="13"/>
  <c r="L47" i="13"/>
  <c r="K47" i="13"/>
  <c r="L46" i="13"/>
  <c r="K46" i="13"/>
  <c r="L48" i="13"/>
  <c r="K48" i="13"/>
  <c r="AD11" i="13"/>
  <c r="AB11" i="13"/>
  <c r="Y11" i="13"/>
  <c r="V11" i="13"/>
  <c r="S11" i="13"/>
  <c r="AD12" i="13"/>
  <c r="AB12" i="13"/>
  <c r="Y12" i="13"/>
  <c r="V12" i="13"/>
  <c r="S12" i="13"/>
  <c r="K12" i="13"/>
  <c r="J12" i="13"/>
  <c r="K11" i="13"/>
  <c r="J11" i="13"/>
  <c r="AD13" i="13"/>
  <c r="AB13" i="13"/>
  <c r="Y13" i="13"/>
  <c r="V13" i="13"/>
  <c r="S13" i="13"/>
  <c r="K13" i="13"/>
  <c r="J13" i="13"/>
  <c r="AC12" i="13" l="1"/>
  <c r="AC13" i="13"/>
  <c r="AC11" i="13"/>
  <c r="B33" i="6"/>
  <c r="B25" i="6"/>
  <c r="H71" i="13"/>
  <c r="A70" i="13"/>
  <c r="H70" i="13" s="1"/>
  <c r="A69" i="13"/>
  <c r="A68" i="13" s="1"/>
  <c r="L65" i="13"/>
  <c r="K65" i="13"/>
  <c r="L64" i="13"/>
  <c r="K64" i="13"/>
  <c r="L63" i="13"/>
  <c r="K63" i="13"/>
  <c r="L62" i="13"/>
  <c r="K62" i="13"/>
  <c r="L61" i="13"/>
  <c r="K61" i="13"/>
  <c r="L60" i="13"/>
  <c r="K60" i="13"/>
  <c r="L59" i="13"/>
  <c r="K59" i="13"/>
  <c r="L58" i="13"/>
  <c r="K58" i="13"/>
  <c r="L57" i="13"/>
  <c r="K57" i="13"/>
  <c r="L56" i="13"/>
  <c r="K56" i="13"/>
  <c r="L55" i="13"/>
  <c r="K55" i="13"/>
  <c r="L54" i="13"/>
  <c r="K54" i="13"/>
  <c r="L53" i="13"/>
  <c r="K53" i="13"/>
  <c r="L52" i="13"/>
  <c r="K52" i="13"/>
  <c r="L51" i="13"/>
  <c r="K51" i="13"/>
  <c r="L50" i="13"/>
  <c r="K50" i="13"/>
  <c r="L49" i="13"/>
  <c r="K49" i="13"/>
  <c r="P36" i="13"/>
  <c r="K36" i="13"/>
  <c r="J36" i="13"/>
  <c r="K35" i="13"/>
  <c r="J35" i="13"/>
  <c r="A35" i="13"/>
  <c r="P35" i="13" s="1"/>
  <c r="K34" i="13"/>
  <c r="J34" i="13"/>
  <c r="K33" i="13"/>
  <c r="J33" i="13"/>
  <c r="K32" i="13"/>
  <c r="J32" i="13"/>
  <c r="K31" i="13"/>
  <c r="J31" i="13"/>
  <c r="AD30" i="13"/>
  <c r="AB30" i="13"/>
  <c r="Y30" i="13"/>
  <c r="V30" i="13"/>
  <c r="S30" i="13"/>
  <c r="K30" i="13"/>
  <c r="J30" i="13"/>
  <c r="AD29" i="13"/>
  <c r="AB29" i="13"/>
  <c r="Y29" i="13"/>
  <c r="V29" i="13"/>
  <c r="S29" i="13"/>
  <c r="K29" i="13"/>
  <c r="J29" i="13"/>
  <c r="AD28" i="13"/>
  <c r="AB28" i="13"/>
  <c r="Y28" i="13"/>
  <c r="V28" i="13"/>
  <c r="S28" i="13"/>
  <c r="AC28" i="13" s="1"/>
  <c r="K28" i="13"/>
  <c r="J28" i="13"/>
  <c r="AD27" i="13"/>
  <c r="AB27" i="13"/>
  <c r="Y27" i="13"/>
  <c r="V27" i="13"/>
  <c r="S27" i="13"/>
  <c r="K27" i="13"/>
  <c r="J27" i="13"/>
  <c r="AD26" i="13"/>
  <c r="AB26" i="13"/>
  <c r="Y26" i="13"/>
  <c r="V26" i="13"/>
  <c r="S26" i="13"/>
  <c r="K26" i="13"/>
  <c r="J26" i="13"/>
  <c r="AD25" i="13"/>
  <c r="AB25" i="13"/>
  <c r="Y25" i="13"/>
  <c r="V25" i="13"/>
  <c r="S25" i="13"/>
  <c r="K25" i="13"/>
  <c r="J25" i="13"/>
  <c r="AD24" i="13"/>
  <c r="AB24" i="13"/>
  <c r="Y24" i="13"/>
  <c r="V24" i="13"/>
  <c r="S24" i="13"/>
  <c r="K24" i="13"/>
  <c r="J24" i="13"/>
  <c r="AD23" i="13"/>
  <c r="AB23" i="13"/>
  <c r="Y23" i="13"/>
  <c r="V23" i="13"/>
  <c r="S23" i="13"/>
  <c r="K23" i="13"/>
  <c r="J23" i="13"/>
  <c r="AD22" i="13"/>
  <c r="AB22" i="13"/>
  <c r="Y22" i="13"/>
  <c r="V22" i="13"/>
  <c r="S22" i="13"/>
  <c r="K22" i="13"/>
  <c r="J22" i="13"/>
  <c r="AD21" i="13"/>
  <c r="AB21" i="13"/>
  <c r="Y21" i="13"/>
  <c r="V21" i="13"/>
  <c r="S21" i="13"/>
  <c r="K21" i="13"/>
  <c r="J21" i="13"/>
  <c r="AD20" i="13"/>
  <c r="AB20" i="13"/>
  <c r="Y20" i="13"/>
  <c r="V20" i="13"/>
  <c r="S20" i="13"/>
  <c r="K20" i="13"/>
  <c r="J20" i="13"/>
  <c r="AD19" i="13"/>
  <c r="AB19" i="13"/>
  <c r="Y19" i="13"/>
  <c r="V19" i="13"/>
  <c r="S19" i="13"/>
  <c r="K19" i="13"/>
  <c r="J19" i="13"/>
  <c r="AD18" i="13"/>
  <c r="AB18" i="13"/>
  <c r="Y18" i="13"/>
  <c r="V18" i="13"/>
  <c r="S18" i="13"/>
  <c r="K18" i="13"/>
  <c r="J18" i="13"/>
  <c r="AD17" i="13"/>
  <c r="AB17" i="13"/>
  <c r="Y17" i="13"/>
  <c r="V17" i="13"/>
  <c r="S17" i="13"/>
  <c r="K17" i="13"/>
  <c r="J17" i="13"/>
  <c r="AD16" i="13"/>
  <c r="AB16" i="13"/>
  <c r="Y16" i="13"/>
  <c r="V16" i="13"/>
  <c r="S16" i="13"/>
  <c r="K16" i="13"/>
  <c r="J16" i="13"/>
  <c r="AD15" i="13"/>
  <c r="AB15" i="13"/>
  <c r="Y15" i="13"/>
  <c r="V15" i="13"/>
  <c r="S15" i="13"/>
  <c r="K15" i="13"/>
  <c r="J15" i="13"/>
  <c r="AD14" i="13"/>
  <c r="AB14" i="13"/>
  <c r="Y14" i="13"/>
  <c r="V14" i="13"/>
  <c r="S14" i="13"/>
  <c r="K14" i="13"/>
  <c r="J14" i="13"/>
  <c r="P4" i="13"/>
  <c r="P2" i="13"/>
  <c r="H69" i="13" l="1"/>
  <c r="AC30" i="13"/>
  <c r="AC15" i="13"/>
  <c r="AC16" i="13"/>
  <c r="AC19" i="13"/>
  <c r="AC20" i="13"/>
  <c r="AC23" i="13"/>
  <c r="AC24" i="13"/>
  <c r="AC27" i="13"/>
  <c r="AC29" i="13"/>
  <c r="A34" i="13"/>
  <c r="AC17" i="13"/>
  <c r="AC18" i="13"/>
  <c r="AC21" i="13"/>
  <c r="AC22" i="13"/>
  <c r="AC25" i="13"/>
  <c r="AC26" i="13"/>
  <c r="AC14" i="13"/>
  <c r="A67" i="13"/>
  <c r="H68" i="13"/>
  <c r="P34" i="13" l="1"/>
  <c r="A33" i="13"/>
  <c r="H67" i="13"/>
  <c r="A66" i="13"/>
  <c r="P33" i="13" l="1"/>
  <c r="A32" i="13"/>
  <c r="H66" i="13"/>
  <c r="A65" i="13"/>
  <c r="P32" i="13" l="1"/>
  <c r="A31" i="13"/>
  <c r="H65" i="13"/>
  <c r="A64" i="13"/>
  <c r="P31" i="13" l="1"/>
  <c r="A30" i="13"/>
  <c r="H64" i="13"/>
  <c r="A63" i="13"/>
  <c r="P30" i="13" l="1"/>
  <c r="A29" i="13"/>
  <c r="H63" i="13"/>
  <c r="A62" i="13"/>
  <c r="A28" i="13" l="1"/>
  <c r="P29" i="13"/>
  <c r="H62" i="13"/>
  <c r="A61" i="13"/>
  <c r="P28" i="13" l="1"/>
  <c r="A27" i="13"/>
  <c r="H61" i="13"/>
  <c r="A60" i="13"/>
  <c r="A26" i="13" l="1"/>
  <c r="P27" i="13"/>
  <c r="H60" i="13"/>
  <c r="A59" i="13"/>
  <c r="A25" i="13" l="1"/>
  <c r="P26" i="13"/>
  <c r="H59" i="13"/>
  <c r="A58" i="13"/>
  <c r="A24" i="13" l="1"/>
  <c r="P25" i="13"/>
  <c r="H58" i="13"/>
  <c r="A57" i="13"/>
  <c r="A23" i="13" l="1"/>
  <c r="P24" i="13"/>
  <c r="H57" i="13"/>
  <c r="A56" i="13"/>
  <c r="P23" i="13" l="1"/>
  <c r="A22" i="13"/>
  <c r="H56" i="13"/>
  <c r="A55" i="13"/>
  <c r="A21" i="13" l="1"/>
  <c r="P22" i="13"/>
  <c r="H55" i="13"/>
  <c r="A54" i="13"/>
  <c r="A20" i="13" l="1"/>
  <c r="P21" i="13"/>
  <c r="H54" i="13"/>
  <c r="A53" i="13"/>
  <c r="A19" i="13" l="1"/>
  <c r="P20" i="13"/>
  <c r="H53" i="13"/>
  <c r="A52" i="13"/>
  <c r="P19" i="13" l="1"/>
  <c r="A18" i="13"/>
  <c r="H52" i="13"/>
  <c r="A51" i="13"/>
  <c r="P18" i="13" l="1"/>
  <c r="A17" i="13"/>
  <c r="H51" i="13"/>
  <c r="A50" i="13"/>
  <c r="P17" i="13" l="1"/>
  <c r="A16" i="13"/>
  <c r="H50" i="13"/>
  <c r="A49" i="13"/>
  <c r="A48" i="13" s="1"/>
  <c r="A47" i="13" l="1"/>
  <c r="H48" i="13"/>
  <c r="P16" i="13"/>
  <c r="A15" i="13"/>
  <c r="H49" i="13"/>
  <c r="A46" i="13" l="1"/>
  <c r="H47" i="13"/>
  <c r="P15" i="13"/>
  <c r="A14" i="13"/>
  <c r="B7" i="6"/>
  <c r="B6" i="6"/>
  <c r="B4" i="6"/>
  <c r="B5" i="6"/>
  <c r="A4" i="6"/>
  <c r="A5" i="6"/>
  <c r="A6" i="6"/>
  <c r="A7" i="6"/>
  <c r="A45" i="13" l="1"/>
  <c r="H46" i="13"/>
  <c r="A13" i="13"/>
  <c r="P14" i="13"/>
  <c r="B3" i="6"/>
  <c r="A3" i="6"/>
  <c r="A44" i="13" l="1"/>
  <c r="H45" i="13"/>
  <c r="A12" i="13"/>
  <c r="P13" i="13"/>
  <c r="D33" i="6"/>
  <c r="D26" i="6"/>
  <c r="A43" i="13" l="1"/>
  <c r="H44" i="13"/>
  <c r="A11" i="13"/>
  <c r="A10" i="13" s="1"/>
  <c r="P12" i="13"/>
  <c r="A42" i="13" l="1"/>
  <c r="H42" i="13" s="1"/>
  <c r="H43" i="13"/>
  <c r="A9" i="13"/>
  <c r="P10" i="13"/>
  <c r="P11" i="13"/>
  <c r="A8" i="13" l="1"/>
  <c r="P9" i="13"/>
  <c r="A7" i="13" l="1"/>
  <c r="P7" i="13" s="1"/>
  <c r="P8" i="13"/>
</calcChain>
</file>

<file path=xl/sharedStrings.xml><?xml version="1.0" encoding="utf-8"?>
<sst xmlns="http://schemas.openxmlformats.org/spreadsheetml/2006/main" count="252" uniqueCount="77">
  <si>
    <t>Competitive Supplier</t>
  </si>
  <si>
    <t>Meters</t>
  </si>
  <si>
    <t>Residential</t>
  </si>
  <si>
    <t>Commercial</t>
  </si>
  <si>
    <t>PROGRAM RATES</t>
  </si>
  <si>
    <t>Sort</t>
  </si>
  <si>
    <t>Total</t>
  </si>
  <si>
    <t xml:space="preserve"> </t>
  </si>
  <si>
    <t>Participating Consumers - Meters</t>
  </si>
  <si>
    <t>Participating Consumers - Usage</t>
  </si>
  <si>
    <t>Usage</t>
  </si>
  <si>
    <t>COMPARISON TO EVERSOURCE RATES</t>
  </si>
  <si>
    <t xml:space="preserve">TOWN OF CARLISLE COMMUNITY CHOICE POWER SUPPLY PROGRAM </t>
  </si>
  <si>
    <t>Public Power</t>
  </si>
  <si>
    <t>$0.10981 / kWh</t>
  </si>
  <si>
    <t>AVERAGE RESIDENTIAL USAGE/METER</t>
  </si>
  <si>
    <t>Streetlight Usage</t>
  </si>
  <si>
    <t>Total Meters</t>
  </si>
  <si>
    <t>Total Usage</t>
  </si>
  <si>
    <t>7/1/18-12/31/20</t>
  </si>
  <si>
    <t>Month</t>
  </si>
  <si>
    <t>Optional Product</t>
  </si>
  <si>
    <t>Aggregation Savings by Rate Class</t>
  </si>
  <si>
    <t>RESIDENTIAL</t>
  </si>
  <si>
    <t>STREETLIGHTS</t>
  </si>
  <si>
    <t>Renewable Supply Options</t>
  </si>
  <si>
    <t>SMALL C&amp;I</t>
  </si>
  <si>
    <t>MED-LRG C&amp;I</t>
  </si>
  <si>
    <t>TOTAL</t>
  </si>
  <si>
    <t>Date</t>
  </si>
  <si>
    <t>Residential Meters</t>
  </si>
  <si>
    <t>Residential Usage</t>
  </si>
  <si>
    <t>Small C&amp;I Meters</t>
  </si>
  <si>
    <t>Small C&amp;I Usage</t>
  </si>
  <si>
    <t>Med-Lrg C&amp;I Meters</t>
  </si>
  <si>
    <t>Med-Lrg C&amp;I Usage</t>
  </si>
  <si>
    <t>Streetlight Meters</t>
  </si>
  <si>
    <t>Term</t>
  </si>
  <si>
    <t>Basic Svc Rate</t>
  </si>
  <si>
    <t>Agg Rate</t>
  </si>
  <si>
    <t>Savings</t>
  </si>
  <si>
    <t>Basic Svc Rate SEMA</t>
  </si>
  <si>
    <t>Website:</t>
  </si>
  <si>
    <t>Carlisle Community Choice Power Supply Program</t>
  </si>
  <si>
    <t>Alternative Information Disclosure:</t>
  </si>
  <si>
    <t>Colonial posts updated disclosure labels on each Municipality's page of the Colonial website as they become available.  A copy of the latest disclosure label is included in the backup documentation.</t>
  </si>
  <si>
    <t>Optional Product:</t>
  </si>
  <si>
    <t>NO ESA</t>
  </si>
  <si>
    <t>AVERAGE METERS/MONTH BY RATE CLASS:</t>
  </si>
  <si>
    <t>AVERAGE USAGE/MONTH BY RATE CLASS:</t>
  </si>
  <si>
    <t>Residential vs Basic Service</t>
  </si>
  <si>
    <t>Commercial vs Basic Service</t>
  </si>
  <si>
    <t>Click here for Eversource Green Options</t>
  </si>
  <si>
    <t>Savings vs Eversource Green Options</t>
  </si>
  <si>
    <t>Savings vs Basic Service</t>
  </si>
  <si>
    <t>Total Aggregation Savings</t>
  </si>
  <si>
    <t>TOWN OF CARLISLE COMMUNITY CHOICE POWER SUPPLY PROGRAM</t>
  </si>
  <si>
    <t>Q2'19</t>
  </si>
  <si>
    <t>OPTIONAL PRODUCT DETAIL REPORT</t>
  </si>
  <si>
    <t>STANDARD PRODUCT DETAIL REPORT</t>
  </si>
  <si>
    <t>Q3'19</t>
  </si>
  <si>
    <t>The Town of Carlisle has chosen a 100% green product, which supports renewable energy as 100% of the power supply is offset with Renewable Energy Certificates (RECs), and an optional product that meets Massachusetts RPS requirements. At this time, 22 consumers have opted to use the optional basic product. The Town's aggregation savings are directly tied to the margin of savings between the Program’s rates and Eversource’s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</si>
  <si>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July 2018 - January 2021</t>
  </si>
  <si>
    <t>*Offset percentage varies based on annual RPS.  Offset percentages were 78% in 2017, 76% in 2018, 75% in 2019 and 72% in 2020.</t>
  </si>
  <si>
    <t>Q4'19</t>
  </si>
  <si>
    <t>Meets MA Requirements</t>
  </si>
  <si>
    <t>Standard Product</t>
  </si>
  <si>
    <t>100% offset* by National Wind RECs</t>
  </si>
  <si>
    <t>$0.10879 / kWh</t>
  </si>
  <si>
    <t>MA RPS + Nat'l Wind</t>
  </si>
  <si>
    <t>Meets MA RPS</t>
  </si>
  <si>
    <t>Q1'20</t>
  </si>
  <si>
    <t>Prepared September 2020</t>
  </si>
  <si>
    <t>STATUS REPORT Q2 2020</t>
  </si>
  <si>
    <t>Q2'20</t>
  </si>
  <si>
    <t>** Carlisle currently has 27 residential meters using an optional standard product.</t>
  </si>
  <si>
    <r>
      <t xml:space="preserve">This report has been prepared by Colonial Power Group with information/data being provided by the Competitive Supplier and Eversource. The purpose of the report is to provide information about the Town of Carlisle's Community Choice Power Supply Program, which currently provides competitive power supply to approximately 1,600 consumers in the Town. The data provided by the Competitive Supplier is based on the calendar month invoiced (not meter read month). Therefore, the usage data is not available until 4 months after the month it was used. For example, power is </t>
    </r>
    <r>
      <rPr>
        <i/>
        <sz val="12"/>
        <color theme="1"/>
        <rFont val="Times New Roman"/>
        <family val="1"/>
      </rPr>
      <t>Used</t>
    </r>
    <r>
      <rPr>
        <sz val="12"/>
        <color theme="1"/>
        <rFont val="Times New Roman"/>
        <family val="1"/>
      </rPr>
      <t xml:space="preserve"> 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</si>
</sst>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34"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u/>
      <sz val="8"/>
      <color theme="9" tint="-0.249977111117893"/>
      <name val="Tahoma"/>
      <family val="2"/>
    </font>
    <font>
      <b/>
      <sz val="14"/>
      <color theme="1" tint="0.34998626667073579"/>
      <name val="Tahoma"/>
      <family val="2"/>
    </font>
    <font>
      <b/>
      <i/>
      <sz val="12"/>
      <color theme="1" tint="0.34998626667073579"/>
      <name val="Calibri"/>
      <family val="2"/>
      <scheme val="minor"/>
    </font>
    <font>
      <b/>
      <sz val="16"/>
      <color theme="1" tint="0.34998626667073579"/>
      <name val="Calibri"/>
      <family val="2"/>
      <scheme val="minor"/>
    </font>
    <font>
      <sz val="12"/>
      <color theme="4" tint="-0.499984740745262"/>
      <name val="Calibri"/>
      <family val="2"/>
      <scheme val="minor"/>
    </font>
    <font>
      <i/>
      <sz val="11"/>
      <color theme="1"/>
      <name val="Calibri"/>
      <family val="2"/>
      <scheme val="minor"/>
    </font>
    <font>
      <b/>
      <u/>
      <sz val="11"/>
      <color theme="9" tint="-0.249977111117893"/>
      <name val="Calibri"/>
      <family val="2"/>
      <scheme val="minor"/>
    </font>
    <font>
      <b/>
      <sz val="18"/>
      <color theme="3"/>
      <name val="Calibri Light"/>
      <family val="2"/>
      <scheme val="major"/>
    </font>
    <font>
      <sz val="12"/>
      <color rgb="FF663300"/>
      <name val="Calibri"/>
      <family val="2"/>
      <scheme val="minor"/>
    </font>
    <font>
      <b/>
      <sz val="11"/>
      <color theme="1"/>
      <name val="Calibri"/>
      <family val="2"/>
      <scheme val="minor"/>
    </font>
    <font>
      <b/>
      <sz val="12"/>
      <color theme="1" tint="0.34998626667073579"/>
      <name val="Tahoma"/>
      <family val="2"/>
    </font>
    <font>
      <b/>
      <sz val="18"/>
      <name val="Calibri Light"/>
      <family val="2"/>
      <scheme val="major"/>
    </font>
    <font>
      <b/>
      <i/>
      <sz val="11"/>
      <color theme="1"/>
      <name val="Candara"/>
      <family val="2"/>
    </font>
    <font>
      <sz val="11"/>
      <name val="Calibri"/>
      <family val="2"/>
      <scheme val="minor"/>
    </font>
    <font>
      <b/>
      <i/>
      <sz val="11"/>
      <color theme="1"/>
      <name val="Calibri"/>
      <family val="2"/>
      <scheme val="minor"/>
    </font>
    <font>
      <b/>
      <u/>
      <sz val="11"/>
      <color theme="1"/>
      <name val="Calibri"/>
      <family val="2"/>
      <scheme val="minor"/>
    </font>
    <font>
      <i/>
      <sz val="12"/>
      <color theme="1"/>
      <name val="Times New Roman"/>
      <family val="1"/>
    </font>
    <font>
      <i/>
      <sz val="10"/>
      <color theme="1" tint="0.34998626667073579"/>
      <name val="Tahoma"/>
      <family val="2"/>
    </font>
    <font>
      <b/>
      <i/>
      <sz val="12"/>
      <color theme="4" tint="-0.499984740745262"/>
      <name val="Calibri"/>
      <family val="2"/>
      <scheme val="minor"/>
    </font>
    <font>
      <sz val="11"/>
      <color theme="1" tint="0.34998626667073579"/>
      <name val="Calibri"/>
      <family val="2"/>
      <scheme val="minor"/>
    </font>
    <font>
      <sz val="12"/>
      <color theme="1" tint="0.34998626667073579"/>
      <name val="Calibri"/>
      <family val="2"/>
      <scheme val="minor"/>
    </font>
    <font>
      <b/>
      <i/>
      <sz val="10"/>
      <color theme="1" tint="0.34998626667073579"/>
      <name val="Calibri"/>
      <family val="2"/>
      <scheme val="minor"/>
    </font>
    <font>
      <sz val="8"/>
      <name val="Calibri"/>
      <family val="2"/>
      <scheme val="minor"/>
    </font>
    <font>
      <b/>
      <i/>
      <sz val="12"/>
      <color theme="9" tint="-0.249977111117893"/>
      <name val="Calibri"/>
      <family val="2"/>
      <scheme val="minor"/>
    </font>
    <font>
      <i/>
      <sz val="12"/>
      <color theme="9" tint="-0.249977111117893"/>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indexed="64"/>
      </left>
      <right style="thin">
        <color indexed="64"/>
      </right>
      <top style="thin">
        <color indexed="64"/>
      </top>
      <bottom style="hair">
        <color indexed="64"/>
      </bottom>
      <diagonal/>
    </border>
    <border>
      <left style="thin">
        <color indexed="64"/>
      </left>
      <right/>
      <top style="hair">
        <color auto="1"/>
      </top>
      <bottom/>
      <diagonal/>
    </border>
    <border>
      <left style="thin">
        <color indexed="64"/>
      </left>
      <right/>
      <top/>
      <bottom style="hair">
        <color auto="1"/>
      </bottom>
      <diagonal/>
    </border>
    <border>
      <left/>
      <right/>
      <top style="hair">
        <color auto="1"/>
      </top>
      <bottom/>
      <diagonal/>
    </border>
    <border>
      <left/>
      <right/>
      <top/>
      <bottom style="hair">
        <color auto="1"/>
      </bottom>
      <diagonal/>
    </border>
    <border>
      <left style="hair">
        <color auto="1"/>
      </left>
      <right style="thin">
        <color indexed="64"/>
      </right>
      <top style="hair">
        <color auto="1"/>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auto="1"/>
      </right>
      <top style="hair">
        <color auto="1"/>
      </top>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right style="thin">
        <color indexed="64"/>
      </right>
      <top style="hair">
        <color auto="1"/>
      </top>
      <bottom/>
      <diagonal/>
    </border>
    <border>
      <left/>
      <right style="thin">
        <color indexed="64"/>
      </right>
      <top/>
      <bottom style="hair">
        <color auto="1"/>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xf numFmtId="0" fontId="1" fillId="0" borderId="0"/>
  </cellStyleXfs>
  <cellXfs count="135">
    <xf numFmtId="0" fontId="0" fillId="0" borderId="0" xfId="0"/>
    <xf numFmtId="0" fontId="5" fillId="0" borderId="0" xfId="0" applyFont="1"/>
    <xf numFmtId="0" fontId="3" fillId="0" borderId="0" xfId="0" applyFont="1"/>
    <xf numFmtId="0" fontId="6" fillId="0" borderId="2" xfId="0" applyFont="1" applyBorder="1" applyAlignment="1">
      <alignment horizontal="center" wrapText="1"/>
    </xf>
    <xf numFmtId="0" fontId="6" fillId="0" borderId="2" xfId="0" applyFont="1" applyBorder="1" applyAlignment="1">
      <alignment horizontal="center"/>
    </xf>
    <xf numFmtId="164" fontId="7" fillId="0" borderId="2"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0" fontId="9" fillId="0" borderId="0" xfId="2" applyFont="1" applyAlignment="1">
      <alignment horizontal="right"/>
    </xf>
    <xf numFmtId="165" fontId="7" fillId="0" borderId="2" xfId="1" applyNumberFormat="1" applyFont="1" applyBorder="1" applyAlignment="1">
      <alignment horizontal="center"/>
    </xf>
    <xf numFmtId="0" fontId="10" fillId="0" borderId="0" xfId="0" applyFont="1"/>
    <xf numFmtId="0" fontId="13" fillId="0" borderId="0" xfId="0" applyFont="1"/>
    <xf numFmtId="0" fontId="14" fillId="0" borderId="0" xfId="0" applyFont="1" applyAlignment="1">
      <alignment vertical="center" wrapText="1"/>
    </xf>
    <xf numFmtId="164" fontId="7" fillId="0" borderId="2" xfId="0" applyNumberFormat="1" applyFont="1" applyFill="1" applyBorder="1" applyAlignment="1">
      <alignment horizontal="center"/>
    </xf>
    <xf numFmtId="165" fontId="7" fillId="0" borderId="2" xfId="0" applyNumberFormat="1" applyFont="1" applyBorder="1"/>
    <xf numFmtId="0" fontId="5" fillId="0" borderId="0" xfId="0" applyNumberFormat="1" applyFont="1"/>
    <xf numFmtId="0" fontId="3" fillId="0" borderId="0" xfId="0" applyFont="1" applyFill="1"/>
    <xf numFmtId="0" fontId="13" fillId="0" borderId="0" xfId="0" applyFont="1" applyFill="1"/>
    <xf numFmtId="0" fontId="5" fillId="0" borderId="0" xfId="0" applyFont="1" applyFill="1"/>
    <xf numFmtId="17" fontId="3" fillId="0" borderId="0" xfId="0" applyNumberFormat="1" applyFont="1" applyAlignment="1">
      <alignment horizontal="center"/>
    </xf>
    <xf numFmtId="164" fontId="6" fillId="0" borderId="2" xfId="0" applyNumberFormat="1" applyFont="1" applyBorder="1" applyAlignment="1">
      <alignment horizontal="center"/>
    </xf>
    <xf numFmtId="165" fontId="3" fillId="0" borderId="0" xfId="1" applyNumberFormat="1" applyFont="1"/>
    <xf numFmtId="0" fontId="17" fillId="0" borderId="0" xfId="0" applyFont="1" applyFill="1"/>
    <xf numFmtId="0" fontId="17" fillId="0" borderId="0" xfId="0" applyFont="1"/>
    <xf numFmtId="165" fontId="7" fillId="0" borderId="2" xfId="1" applyNumberFormat="1" applyFont="1" applyBorder="1" applyAlignment="1">
      <alignment horizontal="right"/>
    </xf>
    <xf numFmtId="165" fontId="7" fillId="0" borderId="2" xfId="1" quotePrefix="1" applyNumberFormat="1" applyFont="1" applyBorder="1" applyAlignment="1">
      <alignment horizontal="right"/>
    </xf>
    <xf numFmtId="3" fontId="7" fillId="0" borderId="2" xfId="0" applyNumberFormat="1" applyFont="1" applyBorder="1" applyAlignment="1">
      <alignment horizontal="right"/>
    </xf>
    <xf numFmtId="165" fontId="0" fillId="0" borderId="0" xfId="0" applyNumberFormat="1"/>
    <xf numFmtId="0" fontId="3" fillId="0" borderId="0" xfId="0" applyFont="1" applyFill="1" applyAlignment="1">
      <alignment vertical="top"/>
    </xf>
    <xf numFmtId="0" fontId="13" fillId="0" borderId="0" xfId="0" applyFont="1" applyAlignment="1">
      <alignment vertical="top"/>
    </xf>
    <xf numFmtId="0" fontId="3" fillId="0" borderId="0" xfId="0" applyFont="1" applyAlignment="1">
      <alignment vertical="top"/>
    </xf>
    <xf numFmtId="0" fontId="3" fillId="0" borderId="0" xfId="0" applyFont="1" applyFill="1" applyAlignment="1"/>
    <xf numFmtId="0" fontId="13" fillId="0" borderId="0" xfId="0" applyFont="1" applyAlignment="1"/>
    <xf numFmtId="0" fontId="3" fillId="0" borderId="0" xfId="0" applyFont="1" applyAlignment="1"/>
    <xf numFmtId="0" fontId="15" fillId="0" borderId="0" xfId="2" applyFont="1" applyAlignment="1">
      <alignment horizontal="right"/>
    </xf>
    <xf numFmtId="0" fontId="0" fillId="2" borderId="4" xfId="0" applyFill="1" applyBorder="1"/>
    <xf numFmtId="0" fontId="21" fillId="2" borderId="9" xfId="0" applyFont="1" applyFill="1" applyBorder="1" applyAlignment="1">
      <alignment horizontal="center" wrapText="1"/>
    </xf>
    <xf numFmtId="0" fontId="21" fillId="2" borderId="10" xfId="0" applyFont="1" applyFill="1" applyBorder="1" applyAlignment="1">
      <alignment horizontal="center" wrapText="1"/>
    </xf>
    <xf numFmtId="0" fontId="21" fillId="2" borderId="12" xfId="0" applyFont="1" applyFill="1" applyBorder="1" applyAlignment="1">
      <alignment horizontal="center" wrapText="1"/>
    </xf>
    <xf numFmtId="0" fontId="21" fillId="2" borderId="3" xfId="0" applyFont="1" applyFill="1" applyBorder="1" applyAlignment="1">
      <alignment horizontal="center" wrapText="1"/>
    </xf>
    <xf numFmtId="0" fontId="21" fillId="2" borderId="13" xfId="0" applyFont="1" applyFill="1" applyBorder="1" applyAlignment="1">
      <alignment horizontal="center" wrapText="1"/>
    </xf>
    <xf numFmtId="0" fontId="21" fillId="2" borderId="14" xfId="0" applyFont="1" applyFill="1" applyBorder="1" applyAlignment="1">
      <alignment horizontal="center" wrapText="1"/>
    </xf>
    <xf numFmtId="0" fontId="21" fillId="0" borderId="0" xfId="0" applyFont="1"/>
    <xf numFmtId="164" fontId="0" fillId="0" borderId="3" xfId="0" applyNumberFormat="1" applyBorder="1" applyAlignment="1">
      <alignment horizontal="right" wrapText="1"/>
    </xf>
    <xf numFmtId="165" fontId="0" fillId="0" borderId="3" xfId="1" applyNumberFormat="1" applyFont="1" applyBorder="1" applyAlignment="1">
      <alignment horizontal="center" wrapText="1"/>
    </xf>
    <xf numFmtId="0" fontId="0" fillId="0" borderId="3" xfId="0" applyBorder="1" applyAlignment="1">
      <alignment horizontal="center" wrapText="1"/>
    </xf>
    <xf numFmtId="0" fontId="0" fillId="0" borderId="10" xfId="0" applyBorder="1" applyAlignment="1">
      <alignment horizontal="center" wrapText="1"/>
    </xf>
    <xf numFmtId="164" fontId="0" fillId="0" borderId="15" xfId="0" applyNumberFormat="1" applyBorder="1" applyAlignment="1">
      <alignment horizontal="right" wrapText="1"/>
    </xf>
    <xf numFmtId="0" fontId="0" fillId="0" borderId="12" xfId="0" applyBorder="1" applyAlignment="1">
      <alignment horizontal="center" wrapText="1"/>
    </xf>
    <xf numFmtId="165" fontId="0" fillId="0" borderId="13" xfId="0" applyNumberFormat="1" applyBorder="1" applyAlignment="1">
      <alignment horizontal="center" wrapText="1"/>
    </xf>
    <xf numFmtId="165" fontId="0" fillId="0" borderId="16" xfId="0" applyNumberFormat="1" applyBorder="1" applyAlignment="1">
      <alignment horizontal="center" wrapText="1"/>
    </xf>
    <xf numFmtId="167" fontId="0" fillId="0" borderId="14" xfId="0" applyNumberFormat="1" applyBorder="1" applyAlignment="1">
      <alignment horizontal="center" wrapText="1"/>
    </xf>
    <xf numFmtId="165" fontId="1" fillId="0" borderId="15" xfId="1" applyNumberFormat="1" applyBorder="1" applyAlignment="1">
      <alignment horizontal="center" wrapText="1"/>
    </xf>
    <xf numFmtId="165" fontId="1" fillId="0" borderId="15" xfId="1" applyNumberFormat="1" applyBorder="1" applyAlignment="1">
      <alignment wrapText="1"/>
    </xf>
    <xf numFmtId="164" fontId="22" fillId="3" borderId="3" xfId="0" applyNumberFormat="1" applyFont="1" applyFill="1" applyBorder="1" applyAlignment="1">
      <alignment horizontal="right" wrapText="1"/>
    </xf>
    <xf numFmtId="3" fontId="22" fillId="3" borderId="3" xfId="0" applyNumberFormat="1" applyFont="1" applyFill="1" applyBorder="1"/>
    <xf numFmtId="165" fontId="22" fillId="3" borderId="3" xfId="1" applyNumberFormat="1" applyFont="1" applyFill="1" applyBorder="1" applyAlignment="1">
      <alignment horizontal="center" wrapText="1"/>
    </xf>
    <xf numFmtId="0" fontId="22" fillId="3" borderId="3" xfId="0" applyFont="1" applyFill="1" applyBorder="1" applyAlignment="1">
      <alignment horizontal="center" wrapText="1"/>
    </xf>
    <xf numFmtId="0" fontId="22" fillId="3" borderId="10" xfId="0" applyFont="1" applyFill="1" applyBorder="1" applyAlignment="1">
      <alignment horizontal="center" wrapText="1"/>
    </xf>
    <xf numFmtId="164" fontId="0" fillId="3" borderId="15" xfId="0" applyNumberFormat="1" applyFill="1" applyBorder="1" applyAlignment="1">
      <alignment horizontal="right" wrapText="1"/>
    </xf>
    <xf numFmtId="0" fontId="0" fillId="3" borderId="12" xfId="0" applyFill="1" applyBorder="1" applyAlignment="1">
      <alignment horizontal="center" wrapText="1"/>
    </xf>
    <xf numFmtId="0" fontId="0" fillId="3" borderId="3" xfId="0" applyFill="1" applyBorder="1" applyAlignment="1">
      <alignment horizontal="center" wrapText="1"/>
    </xf>
    <xf numFmtId="165" fontId="0" fillId="3" borderId="13" xfId="0" applyNumberFormat="1" applyFill="1" applyBorder="1" applyAlignment="1">
      <alignment horizontal="center" wrapText="1"/>
    </xf>
    <xf numFmtId="165" fontId="0" fillId="3" borderId="16" xfId="0" applyNumberFormat="1" applyFill="1" applyBorder="1" applyAlignment="1">
      <alignment horizontal="center" wrapText="1"/>
    </xf>
    <xf numFmtId="167" fontId="0" fillId="3" borderId="14" xfId="0" applyNumberFormat="1" applyFill="1" applyBorder="1" applyAlignment="1">
      <alignment horizontal="center" wrapText="1"/>
    </xf>
    <xf numFmtId="165" fontId="1" fillId="3" borderId="15" xfId="1" applyNumberFormat="1" applyFill="1" applyBorder="1" applyAlignment="1">
      <alignment horizontal="center" wrapText="1"/>
    </xf>
    <xf numFmtId="165" fontId="1" fillId="3" borderId="15" xfId="1" applyNumberFormat="1" applyFill="1" applyBorder="1" applyAlignment="1">
      <alignment wrapText="1"/>
    </xf>
    <xf numFmtId="0" fontId="23" fillId="0" borderId="0" xfId="0" applyFont="1"/>
    <xf numFmtId="165" fontId="18" fillId="0" borderId="0" xfId="0" applyNumberFormat="1" applyFont="1"/>
    <xf numFmtId="165" fontId="18" fillId="0" borderId="0" xfId="0" applyNumberFormat="1" applyFont="1" applyAlignment="1">
      <alignment horizontal="center"/>
    </xf>
    <xf numFmtId="0" fontId="24" fillId="0" borderId="0" xfId="0" applyFont="1"/>
    <xf numFmtId="0" fontId="2" fillId="0" borderId="0" xfId="2"/>
    <xf numFmtId="0" fontId="18" fillId="3" borderId="0" xfId="0" applyFont="1" applyFill="1"/>
    <xf numFmtId="0" fontId="21" fillId="0" borderId="0" xfId="0" applyFont="1" applyAlignment="1">
      <alignment horizontal="center" wrapText="1"/>
    </xf>
    <xf numFmtId="165" fontId="3" fillId="0" borderId="0" xfId="0" applyNumberFormat="1" applyFont="1" applyFill="1"/>
    <xf numFmtId="165" fontId="3" fillId="0" borderId="0" xfId="1" applyNumberFormat="1" applyFont="1" applyFill="1"/>
    <xf numFmtId="41" fontId="3" fillId="0" borderId="2" xfId="0" applyNumberFormat="1" applyFont="1" applyBorder="1" applyAlignment="1">
      <alignment horizontal="right"/>
    </xf>
    <xf numFmtId="165" fontId="3" fillId="0" borderId="2" xfId="1" applyNumberFormat="1" applyFont="1" applyBorder="1"/>
    <xf numFmtId="3" fontId="3" fillId="0" borderId="2" xfId="0" applyNumberFormat="1" applyFont="1" applyBorder="1"/>
    <xf numFmtId="165" fontId="3" fillId="0" borderId="2" xfId="0" applyNumberFormat="1" applyFont="1" applyBorder="1"/>
    <xf numFmtId="0" fontId="21" fillId="2" borderId="5" xfId="0" applyFont="1" applyFill="1" applyBorder="1" applyAlignment="1">
      <alignment horizontal="center" wrapText="1"/>
    </xf>
    <xf numFmtId="0" fontId="21" fillId="2" borderId="11" xfId="0" applyFont="1" applyFill="1" applyBorder="1" applyAlignment="1">
      <alignment horizontal="center" wrapText="1"/>
    </xf>
    <xf numFmtId="0" fontId="20" fillId="0" borderId="0" xfId="4" applyFont="1" applyAlignment="1">
      <alignment horizontal="center"/>
    </xf>
    <xf numFmtId="0" fontId="0" fillId="0" borderId="0" xfId="0"/>
    <xf numFmtId="0" fontId="0" fillId="0" borderId="0" xfId="0"/>
    <xf numFmtId="0" fontId="0" fillId="0" borderId="0" xfId="0"/>
    <xf numFmtId="165" fontId="3" fillId="0" borderId="0" xfId="1" applyNumberFormat="1" applyFont="1" applyFill="1" applyAlignment="1">
      <alignment horizontal="right"/>
    </xf>
    <xf numFmtId="0" fontId="32" fillId="0" borderId="29" xfId="0" applyFont="1" applyBorder="1" applyAlignment="1">
      <alignment horizontal="center" vertical="center" wrapText="1"/>
    </xf>
    <xf numFmtId="0" fontId="33" fillId="0" borderId="32" xfId="0" applyFont="1" applyBorder="1" applyAlignment="1">
      <alignment horizontal="center" vertical="center" wrapText="1"/>
    </xf>
    <xf numFmtId="0" fontId="3" fillId="0" borderId="0" xfId="0" applyFont="1" applyAlignment="1">
      <alignment wrapText="1"/>
    </xf>
    <xf numFmtId="0" fontId="4" fillId="0" borderId="0" xfId="0" applyFont="1" applyAlignment="1">
      <alignment horizontal="justify" vertical="center" wrapText="1"/>
    </xf>
    <xf numFmtId="0" fontId="30" fillId="0" borderId="30"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28" xfId="0" applyFont="1" applyBorder="1" applyAlignment="1">
      <alignment horizontal="center" vertical="center" wrapText="1"/>
    </xf>
    <xf numFmtId="0" fontId="33" fillId="0" borderId="31"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23" xfId="0" applyFont="1" applyBorder="1" applyAlignment="1">
      <alignment horizontal="center" vertical="center" wrapText="1"/>
    </xf>
    <xf numFmtId="0" fontId="26" fillId="0" borderId="0" xfId="0" applyFont="1" applyAlignment="1">
      <alignment horizontal="center"/>
    </xf>
    <xf numFmtId="0" fontId="10" fillId="0" borderId="0" xfId="0" applyFont="1" applyAlignment="1">
      <alignment horizontal="center" vertical="center"/>
    </xf>
    <xf numFmtId="0" fontId="19" fillId="0" borderId="0" xfId="0" applyFont="1" applyAlignment="1">
      <alignment horizontal="center" vertical="center"/>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27" fillId="0" borderId="27" xfId="0" applyFont="1" applyBorder="1" applyAlignment="1">
      <alignment horizontal="center" vertical="center" wrapText="1"/>
    </xf>
    <xf numFmtId="0" fontId="0" fillId="0" borderId="4" xfId="0" applyBorder="1" applyAlignment="1">
      <alignment horizontal="center" vertical="center" wrapText="1"/>
    </xf>
    <xf numFmtId="0" fontId="11" fillId="0" borderId="14" xfId="0" applyFont="1" applyBorder="1" applyAlignment="1">
      <alignment horizontal="center" vertical="center" wrapText="1"/>
    </xf>
    <xf numFmtId="0" fontId="28"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11" fillId="0" borderId="3" xfId="0" applyFont="1" applyBorder="1" applyAlignment="1">
      <alignment horizontal="center" vertical="center" wrapText="1"/>
    </xf>
    <xf numFmtId="0" fontId="29" fillId="0" borderId="13" xfId="0" applyFont="1" applyBorder="1" applyAlignment="1">
      <alignment horizontal="center" vertical="center" wrapText="1"/>
    </xf>
    <xf numFmtId="0" fontId="11" fillId="0" borderId="28" xfId="0" applyFont="1" applyBorder="1" applyAlignment="1">
      <alignment horizontal="center" vertical="center" wrapText="1"/>
    </xf>
    <xf numFmtId="0" fontId="29" fillId="0" borderId="31"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9" xfId="0" applyFont="1" applyBorder="1" applyAlignment="1">
      <alignment horizontal="center" vertical="center" wrapText="1"/>
    </xf>
    <xf numFmtId="0" fontId="29" fillId="0" borderId="32" xfId="0" applyFont="1" applyBorder="1" applyAlignment="1">
      <alignment horizontal="center" vertical="center" wrapText="1"/>
    </xf>
    <xf numFmtId="0" fontId="20" fillId="0" borderId="0" xfId="4" applyFont="1" applyAlignment="1">
      <alignment horizontal="center"/>
    </xf>
    <xf numFmtId="0" fontId="21" fillId="2" borderId="6" xfId="0" applyFont="1" applyFill="1" applyBorder="1" applyAlignment="1">
      <alignment horizontal="center" wrapText="1"/>
    </xf>
    <xf numFmtId="0" fontId="21" fillId="2" borderId="7" xfId="0" applyFont="1" applyFill="1" applyBorder="1" applyAlignment="1">
      <alignment horizontal="center" wrapText="1"/>
    </xf>
    <xf numFmtId="0" fontId="21" fillId="2" borderId="5" xfId="0" applyFont="1" applyFill="1" applyBorder="1" applyAlignment="1">
      <alignment horizontal="center" wrapText="1"/>
    </xf>
    <xf numFmtId="0" fontId="21" fillId="2" borderId="11" xfId="0" applyFont="1" applyFill="1" applyBorder="1" applyAlignment="1">
      <alignment horizontal="center" wrapText="1"/>
    </xf>
    <xf numFmtId="0" fontId="0" fillId="0" borderId="0" xfId="0" applyAlignment="1">
      <alignment wrapText="1"/>
    </xf>
    <xf numFmtId="0" fontId="0" fillId="0" borderId="0" xfId="0"/>
    <xf numFmtId="0" fontId="0" fillId="0" borderId="0" xfId="0" applyAlignment="1">
      <alignment vertical="center" wrapText="1"/>
    </xf>
    <xf numFmtId="0" fontId="20" fillId="0" borderId="1" xfId="4" applyFont="1" applyBorder="1" applyAlignment="1">
      <alignment horizontal="center"/>
    </xf>
    <xf numFmtId="0" fontId="21" fillId="2" borderId="8" xfId="0" applyFont="1" applyFill="1" applyBorder="1" applyAlignment="1">
      <alignment horizontal="center" wrapText="1"/>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35582564533139E-2"/>
          <c:y val="0.1761771445236012"/>
          <c:w val="0.85836832471595759"/>
          <c:h val="0.67033231957116468"/>
        </c:manualLayout>
      </c:layout>
      <c:barChart>
        <c:barDir val="col"/>
        <c:grouping val="clustered"/>
        <c:varyColors val="0"/>
        <c:ser>
          <c:idx val="0"/>
          <c:order val="0"/>
          <c:tx>
            <c:strRef>
              <c:f>'Chart Data'!$B$2</c:f>
              <c:strCache>
                <c:ptCount val="1"/>
                <c:pt idx="0">
                  <c:v>Savings vs Basic Service</c:v>
                </c:pt>
              </c:strCache>
            </c:strRef>
          </c:tx>
          <c:spPr>
            <a:gradFill rotWithShape="1">
              <a:gsLst>
                <a:gs pos="0">
                  <a:schemeClr val="accent2">
                    <a:shade val="76000"/>
                    <a:satMod val="103000"/>
                    <a:lumMod val="102000"/>
                    <a:tint val="94000"/>
                  </a:schemeClr>
                </a:gs>
                <a:gs pos="50000">
                  <a:schemeClr val="accent2">
                    <a:shade val="76000"/>
                    <a:satMod val="110000"/>
                    <a:lumMod val="100000"/>
                    <a:shade val="100000"/>
                  </a:schemeClr>
                </a:gs>
                <a:gs pos="100000">
                  <a:schemeClr val="accent2">
                    <a:shade val="76000"/>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Q2'19</c:v>
                </c:pt>
                <c:pt idx="1">
                  <c:v>Q3'19</c:v>
                </c:pt>
                <c:pt idx="2">
                  <c:v>Q4'19</c:v>
                </c:pt>
                <c:pt idx="3">
                  <c:v>Q1'20</c:v>
                </c:pt>
                <c:pt idx="4">
                  <c:v>Q2'20</c:v>
                </c:pt>
              </c:strCache>
            </c:strRef>
          </c:cat>
          <c:val>
            <c:numRef>
              <c:f>'Chart Data'!$B$3:$B$7</c:f>
              <c:numCache>
                <c:formatCode>_("$"* #,##0_);_("$"* \(#,##0\);_("$"* "-"??_);_(@_)</c:formatCode>
                <c:ptCount val="5"/>
                <c:pt idx="0">
                  <c:v>91461</c:v>
                </c:pt>
                <c:pt idx="1">
                  <c:v>-7496</c:v>
                </c:pt>
                <c:pt idx="2">
                  <c:v>-6913</c:v>
                </c:pt>
                <c:pt idx="3">
                  <c:v>65345</c:v>
                </c:pt>
                <c:pt idx="4">
                  <c:v>66049</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Savings vs Eversource Green Options</c:v>
                </c:pt>
              </c:strCache>
            </c:strRef>
          </c:tx>
          <c:spPr>
            <a:pattFill prst="narHorz">
              <a:fgClr>
                <a:schemeClr val="accent2"/>
              </a:fgClr>
              <a:bgClr>
                <a:schemeClr val="accent2">
                  <a:lumMod val="40000"/>
                  <a:lumOff val="60000"/>
                </a:schemeClr>
              </a:bgClr>
            </a:pattFill>
            <a:ln>
              <a:noFill/>
            </a:ln>
            <a:effectLst/>
          </c:spPr>
          <c:invertIfNegative val="0"/>
          <c:dLbls>
            <c:dLbl>
              <c:idx val="1"/>
              <c:layout>
                <c:manualLayout>
                  <c:x val="4.7418355118134598E-17"/>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5C-4D47-8238-36A6684D48A1}"/>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Q2'19</c:v>
                </c:pt>
                <c:pt idx="1">
                  <c:v>Q3'19</c:v>
                </c:pt>
                <c:pt idx="2">
                  <c:v>Q4'19</c:v>
                </c:pt>
                <c:pt idx="3">
                  <c:v>Q1'20</c:v>
                </c:pt>
                <c:pt idx="4">
                  <c:v>Q2'20</c:v>
                </c:pt>
              </c:strCache>
            </c:strRef>
          </c:cat>
          <c:val>
            <c:numRef>
              <c:f>'Chart Data'!$C$3:$C$7</c:f>
              <c:numCache>
                <c:formatCode>_("$"* #,##0_);_("$"* \(#,##0\);_("$"* "-"??_);_(@_)</c:formatCode>
                <c:ptCount val="5"/>
                <c:pt idx="0">
                  <c:v>169167</c:v>
                </c:pt>
                <c:pt idx="1">
                  <c:v>99311</c:v>
                </c:pt>
                <c:pt idx="2">
                  <c:v>91055</c:v>
                </c:pt>
                <c:pt idx="3">
                  <c:v>160259</c:v>
                </c:pt>
                <c:pt idx="4">
                  <c:v>161758</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72026064"/>
        <c:axId val="472015872"/>
      </c:barChart>
      <c:catAx>
        <c:axId val="4720260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15872"/>
        <c:crosses val="autoZero"/>
        <c:auto val="1"/>
        <c:lblAlgn val="ctr"/>
        <c:lblOffset val="100"/>
        <c:noMultiLvlLbl val="1"/>
      </c:catAx>
      <c:valAx>
        <c:axId val="47201587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6064"/>
        <c:crosses val="autoZero"/>
        <c:crossBetween val="between"/>
      </c:valAx>
      <c:spPr>
        <a:noFill/>
        <a:ln>
          <a:noFill/>
        </a:ln>
        <a:effectLst/>
      </c:spPr>
    </c:plotArea>
    <c:legend>
      <c:legendPos val="t"/>
      <c:layout>
        <c:manualLayout>
          <c:xMode val="edge"/>
          <c:yMode val="edge"/>
          <c:x val="0.25183194971627576"/>
          <c:y val="0.10063492063492063"/>
          <c:w val="0.49633599873730622"/>
          <c:h val="7.232290408143426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423132788E-2"/>
          <c:y val="0.24119380666133586"/>
          <c:w val="0.88658800288179307"/>
          <c:h val="0.65956773724610473"/>
        </c:manualLayout>
      </c:layout>
      <c:barChart>
        <c:barDir val="col"/>
        <c:grouping val="clustered"/>
        <c:varyColors val="0"/>
        <c:ser>
          <c:idx val="0"/>
          <c:order val="0"/>
          <c:tx>
            <c:strRef>
              <c:f>'Chart Data'!$B$11</c:f>
              <c:strCache>
                <c:ptCount val="1"/>
                <c:pt idx="0">
                  <c:v>Residential 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Q2'19</c:v>
                </c:pt>
                <c:pt idx="1">
                  <c:v>Q3'19</c:v>
                </c:pt>
                <c:pt idx="2">
                  <c:v>Q4'19</c:v>
                </c:pt>
                <c:pt idx="3">
                  <c:v>Q1'20</c:v>
                </c:pt>
                <c:pt idx="4">
                  <c:v>Q2'20</c:v>
                </c:pt>
              </c:strCache>
            </c:strRef>
          </c:cat>
          <c:val>
            <c:numRef>
              <c:f>'Chart Data'!$B$12:$B$16</c:f>
              <c:numCache>
                <c:formatCode>_("$"* #,##0_);_("$"* \(#,##0\);_("$"* "-"??_);_(@_)</c:formatCode>
                <c:ptCount val="5"/>
                <c:pt idx="0">
                  <c:v>88065</c:v>
                </c:pt>
                <c:pt idx="1">
                  <c:v>-6791</c:v>
                </c:pt>
                <c:pt idx="2">
                  <c:v>-6209</c:v>
                </c:pt>
                <c:pt idx="3">
                  <c:v>63489</c:v>
                </c:pt>
                <c:pt idx="4">
                  <c:v>64494</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 vs Basic Service</c:v>
                </c:pt>
              </c:strCache>
            </c:strRef>
          </c:tx>
          <c:spPr>
            <a:gradFill rotWithShape="1">
              <a:gsLst>
                <a:gs pos="0">
                  <a:schemeClr val="accent2">
                    <a:lumMod val="60000"/>
                    <a:lumOff val="40000"/>
                  </a:schemeClr>
                </a:gs>
                <a:gs pos="100000">
                  <a:schemeClr val="accent2">
                    <a:lumMod val="75000"/>
                  </a:schemeClr>
                </a:gs>
              </a:gsLst>
              <a:path path="circle">
                <a:fillToRect l="50000" t="130000" r="50000" b="-30000"/>
              </a:path>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Q2'19</c:v>
                </c:pt>
                <c:pt idx="1">
                  <c:v>Q3'19</c:v>
                </c:pt>
                <c:pt idx="2">
                  <c:v>Q4'19</c:v>
                </c:pt>
                <c:pt idx="3">
                  <c:v>Q1'20</c:v>
                </c:pt>
                <c:pt idx="4">
                  <c:v>Q2'20</c:v>
                </c:pt>
              </c:strCache>
            </c:strRef>
          </c:cat>
          <c:val>
            <c:numRef>
              <c:f>'Chart Data'!$C$12:$C$16</c:f>
              <c:numCache>
                <c:formatCode>_("$"* #,##0_);_("$"* \(#,##0\);_("$"* "-"??_);_(@_)</c:formatCode>
                <c:ptCount val="5"/>
                <c:pt idx="0">
                  <c:v>3396</c:v>
                </c:pt>
                <c:pt idx="1">
                  <c:v>-705</c:v>
                </c:pt>
                <c:pt idx="2">
                  <c:v>-704</c:v>
                </c:pt>
                <c:pt idx="3">
                  <c:v>1856</c:v>
                </c:pt>
                <c:pt idx="4">
                  <c:v>1555</c:v>
                </c:pt>
              </c:numCache>
            </c:numRef>
          </c:val>
          <c:extLst>
            <c:ext xmlns:c16="http://schemas.microsoft.com/office/drawing/2014/chart" uri="{C3380CC4-5D6E-409C-BE32-E72D297353CC}">
              <c16:uniqueId val="{00000001-2867-4CF4-9C78-0016572AF47E}"/>
            </c:ext>
          </c:extLst>
        </c:ser>
        <c:dLbls>
          <c:dLblPos val="outEnd"/>
          <c:showLegendKey val="0"/>
          <c:showVal val="1"/>
          <c:showCatName val="0"/>
          <c:showSerName val="0"/>
          <c:showPercent val="0"/>
          <c:showBubbleSize val="0"/>
        </c:dLbls>
        <c:gapWidth val="100"/>
        <c:overlap val="-24"/>
        <c:axId val="472027240"/>
        <c:axId val="472030376"/>
        <c:extLst/>
      </c:barChart>
      <c:catAx>
        <c:axId val="472027240"/>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30376"/>
        <c:crosses val="autoZero"/>
        <c:auto val="1"/>
        <c:lblAlgn val="ctr"/>
        <c:lblOffset val="100"/>
        <c:noMultiLvlLbl val="1"/>
      </c:catAx>
      <c:valAx>
        <c:axId val="472030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7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Data'!$D$26</c:f>
          <c:strCache>
            <c:ptCount val="1"/>
            <c:pt idx="0">
              <c:v>AVERAGE METERS/MONTH BY RATE CLASS: 1,554</c:v>
            </c:pt>
          </c:strCache>
        </c:strRef>
      </c:tx>
      <c:layout>
        <c:manualLayout>
          <c:xMode val="edge"/>
          <c:yMode val="edge"/>
          <c:x val="0.14178779376715842"/>
          <c:y val="4.8278628092836708E-2"/>
        </c:manualLayout>
      </c:layout>
      <c:overlay val="0"/>
      <c:spPr>
        <a:noFill/>
        <a:ln>
          <a:noFill/>
        </a:ln>
        <a:effectLst/>
      </c:spPr>
      <c:txPr>
        <a:bodyPr rot="0" spcFirstLastPara="1" vertOverflow="ellipsis" vert="horz" wrap="square" anchor="ctr" anchorCtr="1"/>
        <a:lstStyle/>
        <a:p>
          <a:pPr>
            <a:defRPr sz="1300" b="1" i="0" u="none" strike="noStrike" kern="1200" cap="all"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'Chart Data'!$B$21</c:f>
              <c:strCache>
                <c:ptCount val="1"/>
                <c:pt idx="0">
                  <c:v>Meters</c:v>
                </c:pt>
              </c:strCache>
            </c:strRef>
          </c:tx>
          <c:dPt>
            <c:idx val="0"/>
            <c:bubble3D val="0"/>
            <c:spPr>
              <a:gradFill flip="none" rotWithShape="1">
                <a:gsLst>
                  <a:gs pos="0">
                    <a:schemeClr val="accent1">
                      <a:lumMod val="60000"/>
                      <a:lumOff val="40000"/>
                    </a:schemeClr>
                  </a:gs>
                  <a:gs pos="100000">
                    <a:schemeClr val="accent1">
                      <a:lumMod val="75000"/>
                    </a:schemeClr>
                  </a:gs>
                </a:gsLst>
                <a:path path="shape">
                  <a:fillToRect l="50000" t="50000" r="50000" b="50000"/>
                </a:path>
                <a:tileRect/>
              </a:gradFill>
              <a:ln w="19050">
                <a:solidFill>
                  <a:schemeClr val="lt1"/>
                </a:solidFill>
              </a:ln>
              <a:effectLst>
                <a:innerShdw blurRad="114300">
                  <a:schemeClr val="accent1"/>
                </a:innerShdw>
              </a:effectLst>
            </c:spPr>
            <c:extLst>
              <c:ext xmlns:c16="http://schemas.microsoft.com/office/drawing/2014/chart" uri="{C3380CC4-5D6E-409C-BE32-E72D297353CC}">
                <c16:uniqueId val="{00000001-7B14-46E4-91CA-D252E32C9C76}"/>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7B14-46E4-91CA-D252E32C9C76}"/>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E46E-4BCA-AEC3-C956B3F5DE0F}"/>
              </c:ext>
            </c:extLst>
          </c:dPt>
          <c:dLbls>
            <c:dLbl>
              <c:idx val="0"/>
              <c:layout>
                <c:manualLayout>
                  <c:x val="0.48214378375116901"/>
                  <c:y val="-0.12989324368161859"/>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7.6628352490421452E-3"/>
                  <c:y val="7.4906367041198676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4.5987268832775215E-2"/>
                  <c:y val="6.641393140464182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6E-4BCA-AEC3-C956B3F5DE0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'Chart Data'!$A$22:$A$24</c:f>
              <c:strCache>
                <c:ptCount val="3"/>
                <c:pt idx="0">
                  <c:v>Residential</c:v>
                </c:pt>
                <c:pt idx="1">
                  <c:v>Commercial</c:v>
                </c:pt>
                <c:pt idx="2">
                  <c:v>Optional Product</c:v>
                </c:pt>
              </c:strCache>
            </c:strRef>
          </c:cat>
          <c:val>
            <c:numRef>
              <c:f>'Chart Data'!$B$22:$B$24</c:f>
              <c:numCache>
                <c:formatCode>_(* #,##0_);_(* \(#,##0\);_(* "-"??_);_(@_)</c:formatCode>
                <c:ptCount val="3"/>
                <c:pt idx="0">
                  <c:v>1453</c:v>
                </c:pt>
                <c:pt idx="1">
                  <c:v>74</c:v>
                </c:pt>
                <c:pt idx="2">
                  <c:v>27</c:v>
                </c:pt>
              </c:numCache>
            </c:numRef>
          </c:val>
          <c:extLs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68795097823927387"/>
          <c:y val="0.38024629110577557"/>
          <c:w val="0.26177632968292758"/>
          <c:h val="0.26119154715497361"/>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Data'!$D$33</c:f>
          <c:strCache>
            <c:ptCount val="1"/>
            <c:pt idx="0">
              <c:v>AVERAGE USAGE/MONTH BY RATE CLASS: 1,479,934</c:v>
            </c:pt>
          </c:strCache>
        </c:strRef>
      </c:tx>
      <c:layout>
        <c:manualLayout>
          <c:xMode val="edge"/>
          <c:yMode val="edge"/>
          <c:x val="0.14918693971774419"/>
          <c:y val="5.6676971695723347E-2"/>
        </c:manualLayout>
      </c:layout>
      <c:overlay val="0"/>
      <c:spPr>
        <a:noFill/>
        <a:ln>
          <a:noFill/>
        </a:ln>
        <a:effectLst/>
      </c:spPr>
      <c:txPr>
        <a:bodyPr rot="0" spcFirstLastPara="1" vertOverflow="ellipsis" vert="horz" wrap="square" anchor="ctr" anchorCtr="1"/>
        <a:lstStyle/>
        <a:p>
          <a:pPr>
            <a:defRPr sz="1300" b="1" i="0" u="none" strike="noStrike" kern="1200" cap="all"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233216850864626"/>
          <c:y val="0.20974926723015505"/>
          <c:w val="0.48425382810124784"/>
          <c:h val="0.69237409172370423"/>
        </c:manualLayout>
      </c:layout>
      <c:pieChart>
        <c:varyColors val="1"/>
        <c:ser>
          <c:idx val="0"/>
          <c:order val="0"/>
          <c:tx>
            <c:strRef>
              <c:f>'Chart Data'!$B$29</c:f>
              <c:strCache>
                <c:ptCount val="1"/>
                <c:pt idx="0">
                  <c:v>Usage</c:v>
                </c:pt>
              </c:strCache>
            </c:strRef>
          </c:tx>
          <c:dPt>
            <c:idx val="0"/>
            <c:bubble3D val="0"/>
            <c:spPr>
              <a:gradFill>
                <a:gsLst>
                  <a:gs pos="0">
                    <a:schemeClr val="accent1">
                      <a:lumMod val="60000"/>
                      <a:lumOff val="40000"/>
                    </a:schemeClr>
                  </a:gs>
                  <a:gs pos="100000">
                    <a:schemeClr val="accent1">
                      <a:lumMod val="75000"/>
                    </a:schemeClr>
                  </a:gs>
                </a:gsLst>
                <a:path path="shape">
                  <a:fillToRect l="50000" t="50000" r="50000" b="50000"/>
                </a:path>
              </a:gradFill>
              <a:ln w="19050">
                <a:solidFill>
                  <a:schemeClr val="lt1"/>
                </a:solidFill>
              </a:ln>
              <a:effectLst>
                <a:innerShdw blurRad="114300">
                  <a:schemeClr val="accent1"/>
                </a:innerShdw>
              </a:effectLst>
            </c:spPr>
            <c:extLst>
              <c:ext xmlns:c16="http://schemas.microsoft.com/office/drawing/2014/chart" uri="{C3380CC4-5D6E-409C-BE32-E72D297353CC}">
                <c16:uniqueId val="{00000001-B0F2-44CC-BEFC-460EB2603237}"/>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B0F2-44CC-BEFC-460EB2603237}"/>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97AC-4377-9CEF-F86BE87A7742}"/>
              </c:ext>
            </c:extLst>
          </c:dPt>
          <c:dLbls>
            <c:dLbl>
              <c:idx val="0"/>
              <c:layout>
                <c:manualLayout>
                  <c:x val="0.53649252324458474"/>
                  <c:y val="-0.1188259403621633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2.5484579307977803E-2"/>
                  <c:y val="-3.7453172475398304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5.7003118253975783E-2"/>
                  <c:y val="5.166031093210919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7AC-4377-9CEF-F86BE87A774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'Chart Data'!$A$30:$A$32</c:f>
              <c:strCache>
                <c:ptCount val="3"/>
                <c:pt idx="0">
                  <c:v>Residential</c:v>
                </c:pt>
                <c:pt idx="1">
                  <c:v>Commercial</c:v>
                </c:pt>
                <c:pt idx="2">
                  <c:v>Optional Product</c:v>
                </c:pt>
              </c:strCache>
            </c:strRef>
          </c:cat>
          <c:val>
            <c:numRef>
              <c:f>'Chart Data'!$B$30:$B$32</c:f>
              <c:numCache>
                <c:formatCode>_(* #,##0_);_(* \(#,##0\);_(* "-"??_);_(@_)</c:formatCode>
                <c:ptCount val="3"/>
                <c:pt idx="0">
                  <c:v>1399619</c:v>
                </c:pt>
                <c:pt idx="1">
                  <c:v>50517.666666666664</c:v>
                </c:pt>
                <c:pt idx="2">
                  <c:v>29797</c:v>
                </c:pt>
              </c:numCache>
            </c:numRef>
          </c:val>
          <c:extLs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0449282104565636"/>
          <c:y val="0.38489298145884632"/>
          <c:w val="0.27661379565520194"/>
          <c:h val="0.2595386091028303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9525</xdr:colOff>
      <xdr:row>15</xdr:row>
      <xdr:rowOff>1</xdr:rowOff>
    </xdr:from>
    <xdr:to>
      <xdr:col>4</xdr:col>
      <xdr:colOff>0</xdr:colOff>
      <xdr:row>33</xdr:row>
      <xdr:rowOff>1</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34</xdr:row>
      <xdr:rowOff>1</xdr:rowOff>
    </xdr:from>
    <xdr:to>
      <xdr:col>3</xdr:col>
      <xdr:colOff>2457449</xdr:colOff>
      <xdr:row>52</xdr:row>
      <xdr:rowOff>0</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53</xdr:row>
      <xdr:rowOff>0</xdr:rowOff>
    </xdr:from>
    <xdr:to>
      <xdr:col>2</xdr:col>
      <xdr:colOff>66675</xdr:colOff>
      <xdr:row>68</xdr:row>
      <xdr:rowOff>190500</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53</xdr:row>
      <xdr:rowOff>0</xdr:rowOff>
    </xdr:from>
    <xdr:to>
      <xdr:col>4</xdr:col>
      <xdr:colOff>1</xdr:colOff>
      <xdr:row>68</xdr:row>
      <xdr:rowOff>190501</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73</xdr:row>
      <xdr:rowOff>0</xdr:rowOff>
    </xdr:from>
    <xdr:to>
      <xdr:col>4</xdr:col>
      <xdr:colOff>304800</xdr:colOff>
      <xdr:row>74</xdr:row>
      <xdr:rowOff>114300</xdr:rowOff>
    </xdr:to>
    <xdr:sp macro="" textlink="">
      <xdr:nvSpPr>
        <xdr:cNvPr id="2" name="AutoShape 2" descr="Image result for carlisle ma town seal">
          <a:extLst>
            <a:ext uri="{FF2B5EF4-FFF2-40B4-BE49-F238E27FC236}">
              <a16:creationId xmlns:a16="http://schemas.microsoft.com/office/drawing/2014/main" id="{2480893B-6003-4225-A390-5E9D92AB8872}"/>
            </a:ext>
          </a:extLst>
        </xdr:cNvPr>
        <xdr:cNvSpPr>
          <a:spLocks noChangeAspect="1" noChangeArrowheads="1"/>
        </xdr:cNvSpPr>
      </xdr:nvSpPr>
      <xdr:spPr bwMode="auto">
        <a:xfrm>
          <a:off x="3619500" y="1293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73</xdr:row>
      <xdr:rowOff>0</xdr:rowOff>
    </xdr:from>
    <xdr:to>
      <xdr:col>5</xdr:col>
      <xdr:colOff>166687</xdr:colOff>
      <xdr:row>79</xdr:row>
      <xdr:rowOff>95250</xdr:rowOff>
    </xdr:to>
    <xdr:sp macro="" textlink="">
      <xdr:nvSpPr>
        <xdr:cNvPr id="3" name="AutoShape 5" descr="Image result for carlisle ma town seal">
          <a:extLst>
            <a:ext uri="{FF2B5EF4-FFF2-40B4-BE49-F238E27FC236}">
              <a16:creationId xmlns:a16="http://schemas.microsoft.com/office/drawing/2014/main" id="{D77A963D-7F91-47D8-87A4-A996B4EE84B2}"/>
            </a:ext>
          </a:extLst>
        </xdr:cNvPr>
        <xdr:cNvSpPr>
          <a:spLocks noChangeAspect="1" noChangeArrowheads="1"/>
        </xdr:cNvSpPr>
      </xdr:nvSpPr>
      <xdr:spPr bwMode="auto">
        <a:xfrm>
          <a:off x="3619500" y="12934950"/>
          <a:ext cx="1243012" cy="1238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95250</xdr:colOff>
      <xdr:row>72</xdr:row>
      <xdr:rowOff>23812</xdr:rowOff>
    </xdr:from>
    <xdr:to>
      <xdr:col>5</xdr:col>
      <xdr:colOff>202138</xdr:colOff>
      <xdr:row>78</xdr:row>
      <xdr:rowOff>59263</xdr:rowOff>
    </xdr:to>
    <xdr:pic>
      <xdr:nvPicPr>
        <xdr:cNvPr id="4" name="Picture 3">
          <a:extLst>
            <a:ext uri="{FF2B5EF4-FFF2-40B4-BE49-F238E27FC236}">
              <a16:creationId xmlns:a16="http://schemas.microsoft.com/office/drawing/2014/main" id="{C1D64430-E376-4DD0-B089-F0EB8367E644}"/>
            </a:ext>
          </a:extLst>
        </xdr:cNvPr>
        <xdr:cNvPicPr>
          <a:picLocks noChangeAspect="1"/>
        </xdr:cNvPicPr>
      </xdr:nvPicPr>
      <xdr:blipFill>
        <a:blip xmlns:r="http://schemas.openxmlformats.org/officeDocument/2006/relationships" r:embed="rId1"/>
        <a:stretch>
          <a:fillRect/>
        </a:stretch>
      </xdr:blipFill>
      <xdr:spPr>
        <a:xfrm>
          <a:off x="3714750" y="12768262"/>
          <a:ext cx="1183213" cy="11784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reenenergyconsumers.org/greenpowered"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lonialpowergroup.com/carlisle"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4"/>
  <sheetViews>
    <sheetView showGridLines="0" tabSelected="1" workbookViewId="0">
      <selection sqref="A1:D1"/>
    </sheetView>
  </sheetViews>
  <sheetFormatPr defaultRowHeight="15.75" x14ac:dyDescent="0.25"/>
  <cols>
    <col min="1" max="4" width="36.85546875" style="2" customWidth="1"/>
    <col min="5" max="5" width="9.140625" style="19"/>
    <col min="6" max="6" width="52.28515625" style="2" customWidth="1"/>
    <col min="7" max="16384" width="9.140625" style="2"/>
  </cols>
  <sheetData>
    <row r="1" spans="1:6" ht="18" x14ac:dyDescent="0.25">
      <c r="A1" s="104" t="s">
        <v>12</v>
      </c>
      <c r="B1" s="104"/>
      <c r="C1" s="104"/>
      <c r="D1" s="104"/>
    </row>
    <row r="2" spans="1:6" x14ac:dyDescent="0.25">
      <c r="A2" s="105" t="s">
        <v>73</v>
      </c>
      <c r="B2" s="105"/>
      <c r="C2" s="105"/>
      <c r="D2" s="105"/>
    </row>
    <row r="3" spans="1:6" ht="17.25" customHeight="1" x14ac:dyDescent="0.25">
      <c r="A3" s="103" t="s">
        <v>72</v>
      </c>
      <c r="B3" s="103"/>
      <c r="C3" s="103"/>
      <c r="D3" s="103"/>
    </row>
    <row r="4" spans="1:6" ht="72.75" customHeight="1" x14ac:dyDescent="0.25">
      <c r="A4" s="93" t="s">
        <v>76</v>
      </c>
      <c r="B4" s="93"/>
      <c r="C4" s="93"/>
      <c r="D4" s="93"/>
    </row>
    <row r="5" spans="1:6" ht="18.75" customHeight="1" x14ac:dyDescent="0.25">
      <c r="A5" s="106" t="s">
        <v>4</v>
      </c>
      <c r="B5" s="107"/>
      <c r="C5" s="107"/>
      <c r="D5" s="108"/>
    </row>
    <row r="6" spans="1:6" s="14" customFormat="1" ht="18.75" customHeight="1" x14ac:dyDescent="0.25">
      <c r="A6" s="109" t="s">
        <v>37</v>
      </c>
      <c r="B6" s="110"/>
      <c r="C6" s="113" t="s">
        <v>62</v>
      </c>
      <c r="D6" s="114"/>
      <c r="E6" s="20"/>
    </row>
    <row r="7" spans="1:6" ht="18.75" customHeight="1" x14ac:dyDescent="0.25">
      <c r="A7" s="111" t="s">
        <v>0</v>
      </c>
      <c r="B7" s="112"/>
      <c r="C7" s="115" t="s">
        <v>13</v>
      </c>
      <c r="D7" s="116"/>
    </row>
    <row r="8" spans="1:6" s="36" customFormat="1" ht="18.75" customHeight="1" x14ac:dyDescent="0.25">
      <c r="A8" s="119" t="s">
        <v>66</v>
      </c>
      <c r="B8" s="120"/>
      <c r="C8" s="117" t="s">
        <v>14</v>
      </c>
      <c r="D8" s="118"/>
      <c r="E8" s="34"/>
      <c r="F8" s="35"/>
    </row>
    <row r="9" spans="1:6" s="33" customFormat="1" ht="18.75" customHeight="1" x14ac:dyDescent="0.25">
      <c r="A9" s="121"/>
      <c r="B9" s="122"/>
      <c r="C9" s="123" t="s">
        <v>67</v>
      </c>
      <c r="D9" s="124"/>
      <c r="E9" s="31"/>
      <c r="F9" s="32"/>
    </row>
    <row r="10" spans="1:6" s="26" customFormat="1" ht="18.75" customHeight="1" x14ac:dyDescent="0.25">
      <c r="A10" s="99" t="s">
        <v>21</v>
      </c>
      <c r="B10" s="100"/>
      <c r="C10" s="97" t="s">
        <v>68</v>
      </c>
      <c r="D10" s="98"/>
      <c r="E10" s="25"/>
    </row>
    <row r="11" spans="1:6" s="26" customFormat="1" ht="18.75" customHeight="1" x14ac:dyDescent="0.25">
      <c r="A11" s="101"/>
      <c r="B11" s="102"/>
      <c r="C11" s="90" t="s">
        <v>65</v>
      </c>
      <c r="D11" s="91"/>
      <c r="E11" s="25"/>
    </row>
    <row r="12" spans="1:6" s="26" customFormat="1" ht="18.75" customHeight="1" x14ac:dyDescent="0.25">
      <c r="A12" s="94" t="s">
        <v>63</v>
      </c>
      <c r="B12" s="95"/>
      <c r="C12" s="95"/>
      <c r="D12" s="96"/>
      <c r="E12" s="25"/>
    </row>
    <row r="13" spans="1:6" ht="12" customHeight="1" x14ac:dyDescent="0.25">
      <c r="A13" s="1"/>
      <c r="B13" s="1"/>
      <c r="C13" s="1"/>
      <c r="D13" s="1"/>
    </row>
    <row r="14" spans="1:6" ht="18" x14ac:dyDescent="0.25">
      <c r="A14" s="13" t="s">
        <v>11</v>
      </c>
      <c r="B14" s="11"/>
      <c r="C14" s="1"/>
      <c r="D14" s="37" t="s">
        <v>52</v>
      </c>
    </row>
    <row r="15" spans="1:6" ht="101.25" customHeight="1" x14ac:dyDescent="0.25">
      <c r="A15" s="93" t="s">
        <v>61</v>
      </c>
      <c r="B15" s="93"/>
      <c r="C15" s="93"/>
      <c r="D15" s="93"/>
      <c r="F15" s="15"/>
    </row>
    <row r="55" spans="6:6" s="19" customFormat="1" x14ac:dyDescent="0.25"/>
    <row r="56" spans="6:6" x14ac:dyDescent="0.25">
      <c r="F56" s="2" t="s">
        <v>7</v>
      </c>
    </row>
    <row r="67" spans="1:4" ht="31.5" customHeight="1" x14ac:dyDescent="0.25">
      <c r="A67" s="92"/>
      <c r="B67" s="92"/>
      <c r="C67" s="92"/>
      <c r="D67" s="92"/>
    </row>
    <row r="70" spans="1:4" s="19" customFormat="1" x14ac:dyDescent="0.25">
      <c r="A70" s="21"/>
      <c r="B70" s="21"/>
      <c r="C70" s="21"/>
      <c r="D70" s="21"/>
    </row>
    <row r="71" spans="1:4" s="19" customFormat="1" x14ac:dyDescent="0.25">
      <c r="A71" s="21"/>
      <c r="B71" s="21"/>
      <c r="C71" s="21"/>
      <c r="D71" s="21"/>
    </row>
    <row r="74" spans="1:4" x14ac:dyDescent="0.25">
      <c r="A74" s="2" t="s">
        <v>7</v>
      </c>
    </row>
  </sheetData>
  <mergeCells count="18">
    <mergeCell ref="A6:B6"/>
    <mergeCell ref="A7:B7"/>
    <mergeCell ref="C6:D6"/>
    <mergeCell ref="C7:D7"/>
    <mergeCell ref="C8:D8"/>
    <mergeCell ref="A8:B9"/>
    <mergeCell ref="C9:D9"/>
    <mergeCell ref="A3:D3"/>
    <mergeCell ref="A1:D1"/>
    <mergeCell ref="A4:D4"/>
    <mergeCell ref="A2:D2"/>
    <mergeCell ref="A5:D5"/>
    <mergeCell ref="C11:D11"/>
    <mergeCell ref="A67:D67"/>
    <mergeCell ref="A15:D15"/>
    <mergeCell ref="A12:D12"/>
    <mergeCell ref="C10:D10"/>
    <mergeCell ref="A10:B11"/>
  </mergeCells>
  <hyperlinks>
    <hyperlink ref="D14" r:id="rId1" xr:uid="{FB726CBE-962C-4989-B229-1898D55B115A}"/>
  </hyperlinks>
  <printOptions horizontalCentered="1"/>
  <pageMargins left="0.25" right="0.25" top="0.25" bottom="0" header="0.05" footer="0.05"/>
  <pageSetup scale="61" orientation="portrait" horizontalDpi="4294967293"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85"/>
  <sheetViews>
    <sheetView zoomScale="80" zoomScaleNormal="80" workbookViewId="0">
      <selection sqref="A1:N1"/>
    </sheetView>
  </sheetViews>
  <sheetFormatPr defaultRowHeight="15" x14ac:dyDescent="0.25"/>
  <cols>
    <col min="1" max="1" width="13.7109375" style="86" customWidth="1"/>
    <col min="2" max="2" width="12" style="86" customWidth="1"/>
    <col min="3" max="3" width="14.42578125" style="86" customWidth="1"/>
    <col min="4" max="4" width="14.140625" style="86" customWidth="1"/>
    <col min="5" max="5" width="16.140625" style="86" customWidth="1"/>
    <col min="6" max="6" width="14.42578125" style="86" customWidth="1"/>
    <col min="7" max="7" width="12.28515625" style="86" customWidth="1"/>
    <col min="8" max="8" width="10.5703125" style="86" customWidth="1"/>
    <col min="9" max="9" width="12.85546875" style="86" customWidth="1"/>
    <col min="10" max="11" width="11.7109375" style="86" customWidth="1"/>
    <col min="12" max="12" width="15" style="86" customWidth="1"/>
    <col min="13" max="13" width="16.42578125" style="86" bestFit="1" customWidth="1"/>
    <col min="14" max="14" width="25.5703125" style="86" customWidth="1"/>
    <col min="15" max="15" width="2.85546875" style="86" customWidth="1"/>
    <col min="16" max="16" width="15.42578125" style="86" customWidth="1"/>
    <col min="17" max="17" width="12.140625" style="86" customWidth="1"/>
    <col min="18" max="18" width="9.7109375" style="86" bestFit="1" customWidth="1"/>
    <col min="19" max="19" width="11.5703125" style="86" bestFit="1" customWidth="1"/>
    <col min="20" max="20" width="14" style="86" customWidth="1"/>
    <col min="21" max="22" width="11.5703125" style="86" customWidth="1"/>
    <col min="23" max="23" width="13.42578125" style="86" customWidth="1"/>
    <col min="24" max="25" width="10.42578125" style="86" customWidth="1"/>
    <col min="26" max="26" width="11.85546875" style="86" customWidth="1"/>
    <col min="27" max="28" width="10.42578125" style="86" customWidth="1"/>
    <col min="29" max="29" width="11.28515625" style="86" bestFit="1" customWidth="1"/>
    <col min="30" max="30" width="14.28515625" style="86" customWidth="1"/>
    <col min="31" max="16384" width="9.140625" style="86"/>
  </cols>
  <sheetData>
    <row r="1" spans="1:30" ht="24" customHeight="1" x14ac:dyDescent="0.35">
      <c r="A1" s="125" t="s">
        <v>56</v>
      </c>
      <c r="B1" s="125"/>
      <c r="C1" s="125"/>
      <c r="D1" s="125"/>
      <c r="E1" s="125"/>
      <c r="F1" s="125"/>
      <c r="G1" s="125"/>
      <c r="H1" s="125"/>
      <c r="I1" s="125"/>
      <c r="J1" s="125"/>
      <c r="K1" s="125"/>
      <c r="L1" s="125"/>
      <c r="M1" s="125"/>
      <c r="N1" s="125"/>
      <c r="O1" s="85"/>
      <c r="P1" s="125" t="s">
        <v>56</v>
      </c>
      <c r="Q1" s="125"/>
      <c r="R1" s="125"/>
      <c r="S1" s="125"/>
      <c r="T1" s="125"/>
      <c r="U1" s="125"/>
      <c r="V1" s="125"/>
      <c r="W1" s="125"/>
      <c r="X1" s="125"/>
      <c r="Y1" s="125"/>
      <c r="Z1" s="125"/>
      <c r="AA1" s="125"/>
      <c r="AB1" s="125"/>
      <c r="AC1" s="125"/>
      <c r="AD1" s="125"/>
    </row>
    <row r="2" spans="1:30" ht="24" customHeight="1" x14ac:dyDescent="0.35">
      <c r="A2" s="125" t="s">
        <v>59</v>
      </c>
      <c r="B2" s="125"/>
      <c r="C2" s="125"/>
      <c r="D2" s="125"/>
      <c r="E2" s="125"/>
      <c r="F2" s="125"/>
      <c r="G2" s="125"/>
      <c r="H2" s="125"/>
      <c r="I2" s="125"/>
      <c r="J2" s="125"/>
      <c r="K2" s="125"/>
      <c r="L2" s="125"/>
      <c r="M2" s="125"/>
      <c r="N2" s="125"/>
      <c r="O2" s="85"/>
      <c r="P2" s="125" t="str">
        <f>A2</f>
        <v>STANDARD PRODUCT DETAIL REPORT</v>
      </c>
      <c r="Q2" s="125"/>
      <c r="R2" s="125"/>
      <c r="S2" s="125"/>
      <c r="T2" s="125"/>
      <c r="U2" s="125"/>
      <c r="V2" s="125"/>
      <c r="W2" s="125"/>
      <c r="X2" s="125"/>
      <c r="Y2" s="125"/>
      <c r="Z2" s="125"/>
      <c r="AA2" s="125"/>
      <c r="AB2" s="125"/>
      <c r="AC2" s="125"/>
      <c r="AD2" s="125"/>
    </row>
    <row r="4" spans="1:30" ht="23.25" x14ac:dyDescent="0.35">
      <c r="A4" s="125" t="s">
        <v>7</v>
      </c>
      <c r="B4" s="125"/>
      <c r="C4" s="125"/>
      <c r="D4" s="125"/>
      <c r="E4" s="125"/>
      <c r="F4" s="125"/>
      <c r="G4" s="125"/>
      <c r="H4" s="125"/>
      <c r="I4" s="125"/>
      <c r="J4" s="125"/>
      <c r="K4" s="125"/>
      <c r="L4" s="125"/>
      <c r="M4" s="125"/>
      <c r="N4" s="125"/>
      <c r="O4" s="85"/>
      <c r="P4" s="125" t="str">
        <f>A4</f>
        <v xml:space="preserve"> </v>
      </c>
      <c r="Q4" s="133"/>
      <c r="R4" s="133"/>
      <c r="S4" s="133"/>
      <c r="T4" s="133"/>
      <c r="U4" s="133"/>
      <c r="V4" s="133"/>
      <c r="W4" s="133"/>
      <c r="X4" s="133"/>
      <c r="Y4" s="133"/>
      <c r="Z4" s="133"/>
      <c r="AA4" s="133"/>
      <c r="AB4" s="133"/>
      <c r="AC4" s="133"/>
      <c r="AD4" s="133"/>
    </row>
    <row r="5" spans="1:30" ht="15" customHeight="1" x14ac:dyDescent="0.25">
      <c r="A5" s="38"/>
      <c r="B5" s="38"/>
      <c r="C5" s="38"/>
      <c r="D5" s="38"/>
      <c r="E5" s="38"/>
      <c r="F5" s="38"/>
      <c r="G5" s="38"/>
      <c r="H5" s="38"/>
      <c r="I5" s="38"/>
      <c r="J5" s="38"/>
      <c r="K5" s="38"/>
      <c r="L5" s="38"/>
      <c r="M5" s="38"/>
      <c r="N5" s="38"/>
      <c r="P5" s="83"/>
      <c r="Q5" s="126" t="s">
        <v>23</v>
      </c>
      <c r="R5" s="126"/>
      <c r="S5" s="127"/>
      <c r="T5" s="134" t="s">
        <v>26</v>
      </c>
      <c r="U5" s="126"/>
      <c r="V5" s="127"/>
      <c r="W5" s="134" t="s">
        <v>27</v>
      </c>
      <c r="X5" s="126"/>
      <c r="Y5" s="127"/>
      <c r="Z5" s="134" t="s">
        <v>24</v>
      </c>
      <c r="AA5" s="126"/>
      <c r="AB5" s="127"/>
      <c r="AC5" s="39" t="s">
        <v>28</v>
      </c>
      <c r="AD5" s="128" t="s">
        <v>15</v>
      </c>
    </row>
    <row r="6" spans="1:30" s="45" customFormat="1" ht="30" x14ac:dyDescent="0.25">
      <c r="A6" s="40" t="s">
        <v>29</v>
      </c>
      <c r="B6" s="40" t="s">
        <v>30</v>
      </c>
      <c r="C6" s="40" t="s">
        <v>31</v>
      </c>
      <c r="D6" s="40" t="s">
        <v>32</v>
      </c>
      <c r="E6" s="40" t="s">
        <v>33</v>
      </c>
      <c r="F6" s="40" t="s">
        <v>34</v>
      </c>
      <c r="G6" s="40" t="s">
        <v>35</v>
      </c>
      <c r="H6" s="40" t="s">
        <v>36</v>
      </c>
      <c r="I6" s="40" t="s">
        <v>16</v>
      </c>
      <c r="J6" s="40" t="s">
        <v>17</v>
      </c>
      <c r="K6" s="40" t="s">
        <v>18</v>
      </c>
      <c r="L6" s="40" t="s">
        <v>0</v>
      </c>
      <c r="M6" s="40" t="s">
        <v>37</v>
      </c>
      <c r="N6" s="40" t="s">
        <v>25</v>
      </c>
      <c r="O6" s="76"/>
      <c r="P6" s="84" t="s">
        <v>29</v>
      </c>
      <c r="Q6" s="41" t="s">
        <v>38</v>
      </c>
      <c r="R6" s="42" t="s">
        <v>39</v>
      </c>
      <c r="S6" s="43" t="s">
        <v>40</v>
      </c>
      <c r="T6" s="44" t="s">
        <v>38</v>
      </c>
      <c r="U6" s="42" t="s">
        <v>39</v>
      </c>
      <c r="V6" s="43" t="s">
        <v>40</v>
      </c>
      <c r="W6" s="44" t="s">
        <v>41</v>
      </c>
      <c r="X6" s="42" t="s">
        <v>39</v>
      </c>
      <c r="Y6" s="43" t="s">
        <v>40</v>
      </c>
      <c r="Z6" s="44" t="s">
        <v>38</v>
      </c>
      <c r="AA6" s="42" t="s">
        <v>39</v>
      </c>
      <c r="AB6" s="43" t="s">
        <v>40</v>
      </c>
      <c r="AC6" s="43" t="s">
        <v>40</v>
      </c>
      <c r="AD6" s="129"/>
    </row>
    <row r="7" spans="1:30" s="45" customFormat="1" x14ac:dyDescent="0.25">
      <c r="A7" s="46">
        <f t="shared" ref="A7:A10" si="0">A8+31</f>
        <v>44000</v>
      </c>
      <c r="B7" s="47">
        <v>1444</v>
      </c>
      <c r="C7" s="47">
        <v>1546703</v>
      </c>
      <c r="D7" s="47">
        <v>74</v>
      </c>
      <c r="E7" s="47">
        <v>56497</v>
      </c>
      <c r="F7" s="47">
        <v>0</v>
      </c>
      <c r="G7" s="47">
        <v>0</v>
      </c>
      <c r="H7" s="47">
        <v>0</v>
      </c>
      <c r="I7" s="47">
        <v>0</v>
      </c>
      <c r="J7" s="47">
        <f t="shared" ref="J7" si="1">B7+D7+F7+H7</f>
        <v>1518</v>
      </c>
      <c r="K7" s="47">
        <f t="shared" ref="K7" si="2">C7+E7+G7+I7</f>
        <v>1603200</v>
      </c>
      <c r="L7" s="48" t="s">
        <v>13</v>
      </c>
      <c r="M7" s="49" t="s">
        <v>19</v>
      </c>
      <c r="N7" s="49" t="s">
        <v>69</v>
      </c>
      <c r="O7" s="76"/>
      <c r="P7" s="50">
        <f t="shared" ref="P7:P12" si="3">A7</f>
        <v>44000</v>
      </c>
      <c r="Q7" s="51">
        <v>0.12517</v>
      </c>
      <c r="R7" s="48">
        <v>0.10981</v>
      </c>
      <c r="S7" s="52">
        <f t="shared" ref="S7" si="4">(Q7-R7)*C7</f>
        <v>23757.358079999998</v>
      </c>
      <c r="T7" s="51">
        <v>0.12007000000000001</v>
      </c>
      <c r="U7" s="48">
        <v>0.10981</v>
      </c>
      <c r="V7" s="53">
        <f t="shared" ref="V7" si="5">(T7-U7)*E7</f>
        <v>579.65922000000035</v>
      </c>
      <c r="W7" s="54">
        <v>0.12175000000000001</v>
      </c>
      <c r="X7" s="48">
        <v>0.10981</v>
      </c>
      <c r="Y7" s="52">
        <f t="shared" ref="Y7" si="6">(W7-X7)*G7</f>
        <v>0</v>
      </c>
      <c r="Z7" s="51">
        <v>0.12007000000000001</v>
      </c>
      <c r="AA7" s="48">
        <v>0.10981</v>
      </c>
      <c r="AB7" s="52">
        <f t="shared" ref="AB7" si="7">(Z7-AA7)*I7</f>
        <v>0</v>
      </c>
      <c r="AC7" s="55">
        <f t="shared" ref="AC7" si="8">AB7+Y7+S7+V7</f>
        <v>24337.0173</v>
      </c>
      <c r="AD7" s="56">
        <f t="shared" ref="AD7" si="9">+C7/B7</f>
        <v>1071.1239612188365</v>
      </c>
    </row>
    <row r="8" spans="1:30" s="45" customFormat="1" x14ac:dyDescent="0.25">
      <c r="A8" s="46">
        <f t="shared" si="0"/>
        <v>43969</v>
      </c>
      <c r="B8" s="47">
        <v>1453</v>
      </c>
      <c r="C8" s="47">
        <v>1326998</v>
      </c>
      <c r="D8" s="47">
        <v>74</v>
      </c>
      <c r="E8" s="47">
        <v>44983</v>
      </c>
      <c r="F8" s="47">
        <v>0</v>
      </c>
      <c r="G8" s="47">
        <v>0</v>
      </c>
      <c r="H8" s="47">
        <v>0</v>
      </c>
      <c r="I8" s="47">
        <v>0</v>
      </c>
      <c r="J8" s="47">
        <f t="shared" ref="J8:J12" si="10">B8+D8+F8+H8</f>
        <v>1527</v>
      </c>
      <c r="K8" s="47">
        <f t="shared" ref="K8:K12" si="11">C8+E8+G8+I8</f>
        <v>1371981</v>
      </c>
      <c r="L8" s="48" t="s">
        <v>13</v>
      </c>
      <c r="M8" s="49" t="s">
        <v>19</v>
      </c>
      <c r="N8" s="49" t="s">
        <v>69</v>
      </c>
      <c r="O8" s="76"/>
      <c r="P8" s="50">
        <f t="shared" si="3"/>
        <v>43969</v>
      </c>
      <c r="Q8" s="51">
        <v>0.12517</v>
      </c>
      <c r="R8" s="48">
        <v>0.10981</v>
      </c>
      <c r="S8" s="52">
        <f t="shared" ref="S8" si="12">(Q8-R8)*C8</f>
        <v>20382.689279999999</v>
      </c>
      <c r="T8" s="51">
        <v>0.12007000000000001</v>
      </c>
      <c r="U8" s="48">
        <v>0.10981</v>
      </c>
      <c r="V8" s="53">
        <f t="shared" ref="V8" si="13">(T8-U8)*E8</f>
        <v>461.52558000000022</v>
      </c>
      <c r="W8" s="54">
        <v>0.12175000000000001</v>
      </c>
      <c r="X8" s="48">
        <v>0.10981</v>
      </c>
      <c r="Y8" s="52">
        <f t="shared" ref="Y8" si="14">(W8-X8)*G8</f>
        <v>0</v>
      </c>
      <c r="Z8" s="51">
        <v>0.12007000000000001</v>
      </c>
      <c r="AA8" s="48">
        <v>0.10981</v>
      </c>
      <c r="AB8" s="52">
        <f t="shared" ref="AB8" si="15">(Z8-AA8)*I8</f>
        <v>0</v>
      </c>
      <c r="AC8" s="55">
        <f t="shared" ref="AC8" si="16">AB8+Y8+S8+V8</f>
        <v>20844.21486</v>
      </c>
      <c r="AD8" s="56">
        <f t="shared" ref="AD8" si="17">+C8/B8</f>
        <v>913.28148657949066</v>
      </c>
    </row>
    <row r="9" spans="1:30" s="45" customFormat="1" x14ac:dyDescent="0.25">
      <c r="A9" s="46">
        <f t="shared" si="0"/>
        <v>43938</v>
      </c>
      <c r="B9" s="47">
        <v>1462</v>
      </c>
      <c r="C9" s="47">
        <v>1325156</v>
      </c>
      <c r="D9" s="47">
        <v>74</v>
      </c>
      <c r="E9" s="47">
        <v>50073</v>
      </c>
      <c r="F9" s="47">
        <v>0</v>
      </c>
      <c r="G9" s="47">
        <v>0</v>
      </c>
      <c r="H9" s="47">
        <v>0</v>
      </c>
      <c r="I9" s="47">
        <v>0</v>
      </c>
      <c r="J9" s="47">
        <f t="shared" ref="J9" si="18">B9+D9+F9+H9</f>
        <v>1536</v>
      </c>
      <c r="K9" s="47">
        <f t="shared" ref="K9" si="19">C9+E9+G9+I9</f>
        <v>1375229</v>
      </c>
      <c r="L9" s="48" t="s">
        <v>13</v>
      </c>
      <c r="M9" s="49" t="s">
        <v>19</v>
      </c>
      <c r="N9" s="49" t="s">
        <v>69</v>
      </c>
      <c r="O9" s="76"/>
      <c r="P9" s="50">
        <f t="shared" si="3"/>
        <v>43938</v>
      </c>
      <c r="Q9" s="51">
        <v>0.12517</v>
      </c>
      <c r="R9" s="48">
        <v>0.10981</v>
      </c>
      <c r="S9" s="52">
        <f t="shared" ref="S9" si="20">(Q9-R9)*C9</f>
        <v>20354.396159999997</v>
      </c>
      <c r="T9" s="51">
        <v>0.12007000000000001</v>
      </c>
      <c r="U9" s="48">
        <v>0.10981</v>
      </c>
      <c r="V9" s="53">
        <f t="shared" ref="V9" si="21">(T9-U9)*E9</f>
        <v>513.7489800000003</v>
      </c>
      <c r="W9" s="54">
        <v>0.12175000000000001</v>
      </c>
      <c r="X9" s="48">
        <v>0.10981</v>
      </c>
      <c r="Y9" s="52">
        <f t="shared" ref="Y9" si="22">(W9-X9)*G9</f>
        <v>0</v>
      </c>
      <c r="Z9" s="51">
        <v>0.12007000000000001</v>
      </c>
      <c r="AA9" s="48">
        <v>0.10981</v>
      </c>
      <c r="AB9" s="52">
        <f t="shared" ref="AB9" si="23">(Z9-AA9)*I9</f>
        <v>0</v>
      </c>
      <c r="AC9" s="55">
        <f t="shared" ref="AC9" si="24">AB9+Y9+S9+V9</f>
        <v>20868.145139999997</v>
      </c>
      <c r="AD9" s="56">
        <f t="shared" ref="AD9" si="25">+C9/B9</f>
        <v>906.39945280437757</v>
      </c>
    </row>
    <row r="10" spans="1:30" s="45" customFormat="1" x14ac:dyDescent="0.25">
      <c r="A10" s="46">
        <f t="shared" si="0"/>
        <v>43907</v>
      </c>
      <c r="B10" s="47">
        <v>1471</v>
      </c>
      <c r="C10" s="47">
        <v>1191538</v>
      </c>
      <c r="D10" s="47">
        <v>74</v>
      </c>
      <c r="E10" s="47">
        <v>51358</v>
      </c>
      <c r="F10" s="47">
        <v>0</v>
      </c>
      <c r="G10" s="47">
        <v>0</v>
      </c>
      <c r="H10" s="47">
        <v>0</v>
      </c>
      <c r="I10" s="47">
        <v>0</v>
      </c>
      <c r="J10" s="47">
        <f t="shared" ref="J10" si="26">B10+D10+F10+H10</f>
        <v>1545</v>
      </c>
      <c r="K10" s="47">
        <f t="shared" ref="K10" si="27">C10+E10+G10+I10</f>
        <v>1242896</v>
      </c>
      <c r="L10" s="48" t="s">
        <v>13</v>
      </c>
      <c r="M10" s="49" t="s">
        <v>19</v>
      </c>
      <c r="N10" s="49" t="s">
        <v>69</v>
      </c>
      <c r="O10" s="76"/>
      <c r="P10" s="50">
        <f t="shared" si="3"/>
        <v>43907</v>
      </c>
      <c r="Q10" s="51">
        <v>0.12517</v>
      </c>
      <c r="R10" s="48">
        <v>0.10981</v>
      </c>
      <c r="S10" s="52">
        <f t="shared" ref="S10" si="28">(Q10-R10)*C10</f>
        <v>18302.023679999998</v>
      </c>
      <c r="T10" s="51">
        <v>0.12007000000000001</v>
      </c>
      <c r="U10" s="48">
        <v>0.10981</v>
      </c>
      <c r="V10" s="53">
        <f t="shared" ref="V10" si="29">(T10-U10)*E10</f>
        <v>526.93308000000025</v>
      </c>
      <c r="W10" s="54">
        <v>0.12175000000000001</v>
      </c>
      <c r="X10" s="48">
        <v>0.10981</v>
      </c>
      <c r="Y10" s="52">
        <f t="shared" ref="Y10" si="30">(W10-X10)*G10</f>
        <v>0</v>
      </c>
      <c r="Z10" s="51">
        <v>0.12007000000000001</v>
      </c>
      <c r="AA10" s="48">
        <v>0.10981</v>
      </c>
      <c r="AB10" s="52">
        <f t="shared" ref="AB10" si="31">(Z10-AA10)*I10</f>
        <v>0</v>
      </c>
      <c r="AC10" s="55">
        <f t="shared" ref="AC10" si="32">AB10+Y10+S10+V10</f>
        <v>18828.956759999997</v>
      </c>
      <c r="AD10" s="56">
        <f t="shared" ref="AD10" si="33">+C10/B10</f>
        <v>810.01903467029229</v>
      </c>
    </row>
    <row r="11" spans="1:30" s="45" customFormat="1" x14ac:dyDescent="0.25">
      <c r="A11" s="46">
        <f t="shared" ref="A11:A13" si="34">A12+31</f>
        <v>43876</v>
      </c>
      <c r="B11" s="47">
        <v>1487</v>
      </c>
      <c r="C11" s="47">
        <v>1371850</v>
      </c>
      <c r="D11" s="47">
        <v>74</v>
      </c>
      <c r="E11" s="47">
        <v>64021</v>
      </c>
      <c r="F11" s="47">
        <v>0</v>
      </c>
      <c r="G11" s="47">
        <v>0</v>
      </c>
      <c r="H11" s="47">
        <v>0</v>
      </c>
      <c r="I11" s="47">
        <v>0</v>
      </c>
      <c r="J11" s="47">
        <f t="shared" si="10"/>
        <v>1561</v>
      </c>
      <c r="K11" s="47">
        <f t="shared" si="11"/>
        <v>1435871</v>
      </c>
      <c r="L11" s="48" t="s">
        <v>13</v>
      </c>
      <c r="M11" s="49" t="s">
        <v>19</v>
      </c>
      <c r="N11" s="49" t="s">
        <v>69</v>
      </c>
      <c r="O11" s="76"/>
      <c r="P11" s="50">
        <f t="shared" si="3"/>
        <v>43876</v>
      </c>
      <c r="Q11" s="51">
        <v>0.12517</v>
      </c>
      <c r="R11" s="48">
        <v>0.10981</v>
      </c>
      <c r="S11" s="52">
        <f t="shared" ref="S11:S27" si="35">(Q11-R11)*C11</f>
        <v>21071.615999999998</v>
      </c>
      <c r="T11" s="51">
        <v>0.12007000000000001</v>
      </c>
      <c r="U11" s="48">
        <v>0.10981</v>
      </c>
      <c r="V11" s="53">
        <f t="shared" ref="V11:V27" si="36">(T11-U11)*E11</f>
        <v>656.85546000000033</v>
      </c>
      <c r="W11" s="54">
        <v>0.12175000000000001</v>
      </c>
      <c r="X11" s="48">
        <v>0.10981</v>
      </c>
      <c r="Y11" s="52">
        <f t="shared" ref="Y11:Y27" si="37">(W11-X11)*G11</f>
        <v>0</v>
      </c>
      <c r="Z11" s="51">
        <v>0.12007000000000001</v>
      </c>
      <c r="AA11" s="48">
        <v>0.10981</v>
      </c>
      <c r="AB11" s="52">
        <f t="shared" ref="AB11:AB27" si="38">(Z11-AA11)*I11</f>
        <v>0</v>
      </c>
      <c r="AC11" s="55">
        <f t="shared" ref="AC11:AC27" si="39">AB11+Y11+S11+V11</f>
        <v>21728.471459999997</v>
      </c>
      <c r="AD11" s="56">
        <f t="shared" ref="AD11:AD27" si="40">+C11/B11</f>
        <v>922.56220578345665</v>
      </c>
    </row>
    <row r="12" spans="1:30" s="45" customFormat="1" x14ac:dyDescent="0.25">
      <c r="A12" s="46">
        <f t="shared" si="34"/>
        <v>43845</v>
      </c>
      <c r="B12" s="47">
        <v>1385</v>
      </c>
      <c r="C12" s="47">
        <v>1570002</v>
      </c>
      <c r="D12" s="47">
        <v>70</v>
      </c>
      <c r="E12" s="47">
        <v>65503</v>
      </c>
      <c r="F12" s="47">
        <v>0</v>
      </c>
      <c r="G12" s="47">
        <v>0</v>
      </c>
      <c r="H12" s="47">
        <v>0</v>
      </c>
      <c r="I12" s="47">
        <v>0</v>
      </c>
      <c r="J12" s="47">
        <f t="shared" si="10"/>
        <v>1455</v>
      </c>
      <c r="K12" s="47">
        <f t="shared" si="11"/>
        <v>1635505</v>
      </c>
      <c r="L12" s="48" t="s">
        <v>13</v>
      </c>
      <c r="M12" s="49" t="s">
        <v>19</v>
      </c>
      <c r="N12" s="49" t="s">
        <v>69</v>
      </c>
      <c r="O12" s="76"/>
      <c r="P12" s="50">
        <f t="shared" si="3"/>
        <v>43845</v>
      </c>
      <c r="Q12" s="51">
        <v>0.12517</v>
      </c>
      <c r="R12" s="48">
        <v>0.10981</v>
      </c>
      <c r="S12" s="52">
        <f t="shared" ref="S12" si="41">(Q12-R12)*C12</f>
        <v>24115.23072</v>
      </c>
      <c r="T12" s="51">
        <v>0.12007000000000001</v>
      </c>
      <c r="U12" s="48">
        <v>0.10981</v>
      </c>
      <c r="V12" s="53">
        <f t="shared" ref="V12" si="42">(T12-U12)*E12</f>
        <v>672.06078000000036</v>
      </c>
      <c r="W12" s="54">
        <v>0.12175000000000001</v>
      </c>
      <c r="X12" s="48">
        <v>0.10981</v>
      </c>
      <c r="Y12" s="52">
        <f t="shared" ref="Y12" si="43">(W12-X12)*G12</f>
        <v>0</v>
      </c>
      <c r="Z12" s="51">
        <v>0.12007000000000001</v>
      </c>
      <c r="AA12" s="48">
        <v>0.10981</v>
      </c>
      <c r="AB12" s="52">
        <f t="shared" ref="AB12" si="44">(Z12-AA12)*I12</f>
        <v>0</v>
      </c>
      <c r="AC12" s="55">
        <f t="shared" ref="AC12" si="45">AB12+Y12+S12+V12</f>
        <v>24787.291499999999</v>
      </c>
      <c r="AD12" s="56">
        <f t="shared" ref="AD12" si="46">+C12/B12</f>
        <v>1133.5754512635378</v>
      </c>
    </row>
    <row r="13" spans="1:30" s="45" customFormat="1" x14ac:dyDescent="0.25">
      <c r="A13" s="46">
        <f t="shared" si="34"/>
        <v>43814</v>
      </c>
      <c r="B13" s="47">
        <v>1393</v>
      </c>
      <c r="C13" s="47">
        <v>1613254</v>
      </c>
      <c r="D13" s="47">
        <v>70</v>
      </c>
      <c r="E13" s="47">
        <v>63511</v>
      </c>
      <c r="F13" s="47">
        <v>0</v>
      </c>
      <c r="G13" s="47">
        <v>0</v>
      </c>
      <c r="H13" s="47">
        <v>0</v>
      </c>
      <c r="I13" s="47">
        <v>0</v>
      </c>
      <c r="J13" s="47">
        <f t="shared" ref="J13" si="47">B13+D13+F13+H13</f>
        <v>1463</v>
      </c>
      <c r="K13" s="47">
        <f t="shared" ref="K13" si="48">C13+E13+G13+I13</f>
        <v>1676765</v>
      </c>
      <c r="L13" s="48" t="s">
        <v>13</v>
      </c>
      <c r="M13" s="49" t="s">
        <v>19</v>
      </c>
      <c r="N13" s="49" t="s">
        <v>69</v>
      </c>
      <c r="O13" s="76"/>
      <c r="P13" s="50">
        <f t="shared" ref="P13" si="49">A13</f>
        <v>43814</v>
      </c>
      <c r="Q13" s="51">
        <v>0.10836</v>
      </c>
      <c r="R13" s="48">
        <v>0.10981</v>
      </c>
      <c r="S13" s="52">
        <f t="shared" ref="S13" si="50">(Q13-R13)*C13</f>
        <v>-2339.2183000000109</v>
      </c>
      <c r="T13" s="51">
        <v>0.10569000000000001</v>
      </c>
      <c r="U13" s="48">
        <v>0.10981</v>
      </c>
      <c r="V13" s="53">
        <f t="shared" ref="V13" si="51">(T13-U13)*E13</f>
        <v>-261.66531999999989</v>
      </c>
      <c r="W13" s="54">
        <v>0.10219</v>
      </c>
      <c r="X13" s="48">
        <v>0.10981</v>
      </c>
      <c r="Y13" s="52">
        <f t="shared" ref="Y13" si="52">(W13-X13)*G13</f>
        <v>0</v>
      </c>
      <c r="Z13" s="51">
        <v>0.10569000000000001</v>
      </c>
      <c r="AA13" s="48">
        <v>0.10981</v>
      </c>
      <c r="AB13" s="52">
        <f t="shared" ref="AB13" si="53">(Z13-AA13)*I13</f>
        <v>0</v>
      </c>
      <c r="AC13" s="55">
        <f t="shared" ref="AC13" si="54">AB13+Y13+S13+V13</f>
        <v>-2600.883620000011</v>
      </c>
      <c r="AD13" s="56">
        <f t="shared" ref="AD13" si="55">+C13/B13</f>
        <v>1158.1148600143574</v>
      </c>
    </row>
    <row r="14" spans="1:30" s="45" customFormat="1" x14ac:dyDescent="0.25">
      <c r="A14" s="46">
        <f t="shared" ref="A14:A27" si="56">A15+31</f>
        <v>43783</v>
      </c>
      <c r="B14" s="47">
        <v>1399</v>
      </c>
      <c r="C14" s="47">
        <v>1521136</v>
      </c>
      <c r="D14" s="47">
        <v>70</v>
      </c>
      <c r="E14" s="47">
        <v>60477</v>
      </c>
      <c r="F14" s="47">
        <v>0</v>
      </c>
      <c r="G14" s="47">
        <v>0</v>
      </c>
      <c r="H14" s="47">
        <v>0</v>
      </c>
      <c r="I14" s="47">
        <v>0</v>
      </c>
      <c r="J14" s="47">
        <f t="shared" ref="J14:K27" si="57">B14+D14+F14+H14</f>
        <v>1469</v>
      </c>
      <c r="K14" s="47">
        <f t="shared" si="57"/>
        <v>1581613</v>
      </c>
      <c r="L14" s="48" t="s">
        <v>13</v>
      </c>
      <c r="M14" s="49" t="s">
        <v>19</v>
      </c>
      <c r="N14" s="49" t="s">
        <v>69</v>
      </c>
      <c r="O14" s="76"/>
      <c r="P14" s="50">
        <f t="shared" ref="P14:P27" si="58">A14</f>
        <v>43783</v>
      </c>
      <c r="Q14" s="51">
        <v>0.10836</v>
      </c>
      <c r="R14" s="48">
        <v>0.10981</v>
      </c>
      <c r="S14" s="52">
        <f t="shared" si="35"/>
        <v>-2205.6472000000103</v>
      </c>
      <c r="T14" s="51">
        <v>0.10569000000000001</v>
      </c>
      <c r="U14" s="48">
        <v>0.10981</v>
      </c>
      <c r="V14" s="53">
        <f t="shared" si="36"/>
        <v>-249.16523999999993</v>
      </c>
      <c r="W14" s="54">
        <v>0.10219</v>
      </c>
      <c r="X14" s="48">
        <v>0.10981</v>
      </c>
      <c r="Y14" s="52">
        <f t="shared" si="37"/>
        <v>0</v>
      </c>
      <c r="Z14" s="51">
        <v>0.10569000000000001</v>
      </c>
      <c r="AA14" s="48">
        <v>0.10981</v>
      </c>
      <c r="AB14" s="52">
        <f t="shared" si="38"/>
        <v>0</v>
      </c>
      <c r="AC14" s="55">
        <f t="shared" si="39"/>
        <v>-2454.8124400000102</v>
      </c>
      <c r="AD14" s="56">
        <f t="shared" si="40"/>
        <v>1087.302358827734</v>
      </c>
    </row>
    <row r="15" spans="1:30" s="45" customFormat="1" x14ac:dyDescent="0.25">
      <c r="A15" s="46">
        <f t="shared" si="56"/>
        <v>43752</v>
      </c>
      <c r="B15" s="47">
        <v>1406</v>
      </c>
      <c r="C15" s="47">
        <v>1147759</v>
      </c>
      <c r="D15" s="47">
        <v>70</v>
      </c>
      <c r="E15" s="47">
        <v>46955</v>
      </c>
      <c r="F15" s="47">
        <v>0</v>
      </c>
      <c r="G15" s="47">
        <v>0</v>
      </c>
      <c r="H15" s="47">
        <v>0</v>
      </c>
      <c r="I15" s="47">
        <v>0</v>
      </c>
      <c r="J15" s="47">
        <f t="shared" si="57"/>
        <v>1476</v>
      </c>
      <c r="K15" s="47">
        <f t="shared" si="57"/>
        <v>1194714</v>
      </c>
      <c r="L15" s="48" t="s">
        <v>13</v>
      </c>
      <c r="M15" s="49" t="s">
        <v>19</v>
      </c>
      <c r="N15" s="49" t="s">
        <v>69</v>
      </c>
      <c r="O15" s="76"/>
      <c r="P15" s="50">
        <f t="shared" si="58"/>
        <v>43752</v>
      </c>
      <c r="Q15" s="51">
        <v>0.10836</v>
      </c>
      <c r="R15" s="48">
        <v>0.10981</v>
      </c>
      <c r="S15" s="52">
        <f t="shared" si="35"/>
        <v>-1664.2505500000079</v>
      </c>
      <c r="T15" s="51">
        <v>0.10569000000000001</v>
      </c>
      <c r="U15" s="48">
        <v>0.10981</v>
      </c>
      <c r="V15" s="53">
        <f t="shared" si="36"/>
        <v>-193.45459999999994</v>
      </c>
      <c r="W15" s="54">
        <v>0.10219</v>
      </c>
      <c r="X15" s="48">
        <v>0.10981</v>
      </c>
      <c r="Y15" s="52">
        <f t="shared" si="37"/>
        <v>0</v>
      </c>
      <c r="Z15" s="51">
        <v>0.10569000000000001</v>
      </c>
      <c r="AA15" s="48">
        <v>0.10981</v>
      </c>
      <c r="AB15" s="52">
        <f t="shared" si="38"/>
        <v>0</v>
      </c>
      <c r="AC15" s="55">
        <f t="shared" si="39"/>
        <v>-1857.705150000008</v>
      </c>
      <c r="AD15" s="56">
        <f t="shared" si="40"/>
        <v>816.32930298719771</v>
      </c>
    </row>
    <row r="16" spans="1:30" s="45" customFormat="1" x14ac:dyDescent="0.25">
      <c r="A16" s="46">
        <f t="shared" si="56"/>
        <v>43721</v>
      </c>
      <c r="B16" s="47">
        <v>1410</v>
      </c>
      <c r="C16" s="47">
        <v>1255140</v>
      </c>
      <c r="D16" s="47">
        <v>70</v>
      </c>
      <c r="E16" s="47">
        <v>53066</v>
      </c>
      <c r="F16" s="47">
        <v>0</v>
      </c>
      <c r="G16" s="47">
        <v>0</v>
      </c>
      <c r="H16" s="47">
        <v>0</v>
      </c>
      <c r="I16" s="47">
        <v>0</v>
      </c>
      <c r="J16" s="47">
        <f t="shared" si="57"/>
        <v>1480</v>
      </c>
      <c r="K16" s="47">
        <f t="shared" si="57"/>
        <v>1308206</v>
      </c>
      <c r="L16" s="48" t="s">
        <v>13</v>
      </c>
      <c r="M16" s="49" t="s">
        <v>19</v>
      </c>
      <c r="N16" s="49" t="s">
        <v>69</v>
      </c>
      <c r="O16" s="76"/>
      <c r="P16" s="50">
        <f t="shared" si="58"/>
        <v>43721</v>
      </c>
      <c r="Q16" s="51">
        <v>0.10836</v>
      </c>
      <c r="R16" s="48">
        <v>0.10981</v>
      </c>
      <c r="S16" s="52">
        <f t="shared" si="35"/>
        <v>-1819.9530000000086</v>
      </c>
      <c r="T16" s="51">
        <v>0.10569000000000001</v>
      </c>
      <c r="U16" s="48">
        <v>0.10981</v>
      </c>
      <c r="V16" s="53">
        <f t="shared" si="36"/>
        <v>-218.63191999999992</v>
      </c>
      <c r="W16" s="54">
        <v>9.6560000000000007E-2</v>
      </c>
      <c r="X16" s="48">
        <v>0.10981</v>
      </c>
      <c r="Y16" s="52">
        <f t="shared" si="37"/>
        <v>0</v>
      </c>
      <c r="Z16" s="51">
        <v>0.10569000000000001</v>
      </c>
      <c r="AA16" s="48">
        <v>0.10981</v>
      </c>
      <c r="AB16" s="52">
        <f t="shared" si="38"/>
        <v>0</v>
      </c>
      <c r="AC16" s="55">
        <f t="shared" si="39"/>
        <v>-2038.5849200000084</v>
      </c>
      <c r="AD16" s="56">
        <f t="shared" si="40"/>
        <v>890.17021276595744</v>
      </c>
    </row>
    <row r="17" spans="1:30" s="45" customFormat="1" x14ac:dyDescent="0.25">
      <c r="A17" s="46">
        <f t="shared" si="56"/>
        <v>43690</v>
      </c>
      <c r="B17" s="47">
        <v>1416</v>
      </c>
      <c r="C17" s="47">
        <v>1394192</v>
      </c>
      <c r="D17" s="47">
        <v>71</v>
      </c>
      <c r="E17" s="47">
        <v>58017</v>
      </c>
      <c r="F17" s="47">
        <v>0</v>
      </c>
      <c r="G17" s="47">
        <v>0</v>
      </c>
      <c r="H17" s="47">
        <v>0</v>
      </c>
      <c r="I17" s="47">
        <v>0</v>
      </c>
      <c r="J17" s="47">
        <f t="shared" si="57"/>
        <v>1487</v>
      </c>
      <c r="K17" s="47">
        <f t="shared" si="57"/>
        <v>1452209</v>
      </c>
      <c r="L17" s="48" t="s">
        <v>13</v>
      </c>
      <c r="M17" s="49" t="s">
        <v>19</v>
      </c>
      <c r="N17" s="49" t="s">
        <v>69</v>
      </c>
      <c r="O17" s="76"/>
      <c r="P17" s="50">
        <f t="shared" si="58"/>
        <v>43690</v>
      </c>
      <c r="Q17" s="51">
        <v>0.10836</v>
      </c>
      <c r="R17" s="48">
        <v>0.10981</v>
      </c>
      <c r="S17" s="52">
        <f t="shared" si="35"/>
        <v>-2021.5784000000094</v>
      </c>
      <c r="T17" s="51">
        <v>0.10569000000000001</v>
      </c>
      <c r="U17" s="48">
        <v>0.10981</v>
      </c>
      <c r="V17" s="53">
        <f t="shared" si="36"/>
        <v>-239.03003999999993</v>
      </c>
      <c r="W17" s="54">
        <v>9.6560000000000007E-2</v>
      </c>
      <c r="X17" s="48">
        <v>0.10981</v>
      </c>
      <c r="Y17" s="52">
        <f t="shared" si="37"/>
        <v>0</v>
      </c>
      <c r="Z17" s="51">
        <v>0.10569000000000001</v>
      </c>
      <c r="AA17" s="48">
        <v>0.10981</v>
      </c>
      <c r="AB17" s="52">
        <f t="shared" si="38"/>
        <v>0</v>
      </c>
      <c r="AC17" s="55">
        <f t="shared" si="39"/>
        <v>-2260.6084400000095</v>
      </c>
      <c r="AD17" s="56">
        <f t="shared" si="40"/>
        <v>984.59887005649716</v>
      </c>
    </row>
    <row r="18" spans="1:30" s="45" customFormat="1" x14ac:dyDescent="0.25">
      <c r="A18" s="46">
        <f t="shared" si="56"/>
        <v>43659</v>
      </c>
      <c r="B18" s="47">
        <v>1425</v>
      </c>
      <c r="C18" s="47">
        <v>2034351</v>
      </c>
      <c r="D18" s="47">
        <v>71</v>
      </c>
      <c r="E18" s="47">
        <v>60131</v>
      </c>
      <c r="F18" s="47">
        <v>0</v>
      </c>
      <c r="G18" s="47">
        <v>0</v>
      </c>
      <c r="H18" s="47">
        <v>0</v>
      </c>
      <c r="I18" s="47">
        <v>0</v>
      </c>
      <c r="J18" s="47">
        <f t="shared" si="57"/>
        <v>1496</v>
      </c>
      <c r="K18" s="47">
        <f t="shared" si="57"/>
        <v>2094482</v>
      </c>
      <c r="L18" s="48" t="s">
        <v>13</v>
      </c>
      <c r="M18" s="49" t="s">
        <v>19</v>
      </c>
      <c r="N18" s="49" t="s">
        <v>69</v>
      </c>
      <c r="O18" s="76"/>
      <c r="P18" s="50">
        <f t="shared" si="58"/>
        <v>43659</v>
      </c>
      <c r="Q18" s="51">
        <v>0.10836</v>
      </c>
      <c r="R18" s="48">
        <v>0.10981</v>
      </c>
      <c r="S18" s="52">
        <f t="shared" si="35"/>
        <v>-2949.8089500000137</v>
      </c>
      <c r="T18" s="51">
        <v>0.10569000000000001</v>
      </c>
      <c r="U18" s="48">
        <v>0.10981</v>
      </c>
      <c r="V18" s="53">
        <f t="shared" si="36"/>
        <v>-247.73971999999992</v>
      </c>
      <c r="W18" s="54">
        <v>9.6560000000000007E-2</v>
      </c>
      <c r="X18" s="48">
        <v>0.10981</v>
      </c>
      <c r="Y18" s="52">
        <f t="shared" si="37"/>
        <v>0</v>
      </c>
      <c r="Z18" s="51">
        <v>0.10569000000000001</v>
      </c>
      <c r="AA18" s="48">
        <v>0.10981</v>
      </c>
      <c r="AB18" s="52">
        <f t="shared" si="38"/>
        <v>0</v>
      </c>
      <c r="AC18" s="55">
        <f t="shared" si="39"/>
        <v>-3197.5486700000138</v>
      </c>
      <c r="AD18" s="56">
        <f t="shared" si="40"/>
        <v>1427.6147368421052</v>
      </c>
    </row>
    <row r="19" spans="1:30" s="45" customFormat="1" x14ac:dyDescent="0.25">
      <c r="A19" s="46">
        <f t="shared" si="56"/>
        <v>43628</v>
      </c>
      <c r="B19" s="47">
        <v>1437</v>
      </c>
      <c r="C19" s="47">
        <v>1176287</v>
      </c>
      <c r="D19" s="47">
        <v>72</v>
      </c>
      <c r="E19" s="47">
        <v>51932</v>
      </c>
      <c r="F19" s="47">
        <v>0</v>
      </c>
      <c r="G19" s="47">
        <v>0</v>
      </c>
      <c r="H19" s="47">
        <v>0</v>
      </c>
      <c r="I19" s="47">
        <v>0</v>
      </c>
      <c r="J19" s="47">
        <f t="shared" si="57"/>
        <v>1509</v>
      </c>
      <c r="K19" s="47">
        <f t="shared" si="57"/>
        <v>1228219</v>
      </c>
      <c r="L19" s="48" t="s">
        <v>13</v>
      </c>
      <c r="M19" s="49" t="s">
        <v>19</v>
      </c>
      <c r="N19" s="49" t="s">
        <v>69</v>
      </c>
      <c r="O19" s="76"/>
      <c r="P19" s="50">
        <f t="shared" si="58"/>
        <v>43628</v>
      </c>
      <c r="Q19" s="51">
        <v>0.13588</v>
      </c>
      <c r="R19" s="48">
        <v>0.10981</v>
      </c>
      <c r="S19" s="52">
        <f t="shared" si="35"/>
        <v>30665.802089999994</v>
      </c>
      <c r="T19" s="51">
        <v>0.13184999999999999</v>
      </c>
      <c r="U19" s="48">
        <v>0.10981</v>
      </c>
      <c r="V19" s="53">
        <f t="shared" si="36"/>
        <v>1144.5812799999994</v>
      </c>
      <c r="W19" s="54">
        <v>0.10595</v>
      </c>
      <c r="X19" s="48">
        <v>0.10981</v>
      </c>
      <c r="Y19" s="52">
        <f t="shared" si="37"/>
        <v>0</v>
      </c>
      <c r="Z19" s="51">
        <v>0.13184999999999999</v>
      </c>
      <c r="AA19" s="48">
        <v>0.10981</v>
      </c>
      <c r="AB19" s="52">
        <f t="shared" si="38"/>
        <v>0</v>
      </c>
      <c r="AC19" s="55">
        <f t="shared" si="39"/>
        <v>31810.383369999992</v>
      </c>
      <c r="AD19" s="56">
        <f t="shared" si="40"/>
        <v>818.57132915796797</v>
      </c>
    </row>
    <row r="20" spans="1:30" s="45" customFormat="1" x14ac:dyDescent="0.25">
      <c r="A20" s="46">
        <f t="shared" si="56"/>
        <v>43597</v>
      </c>
      <c r="B20" s="47">
        <v>1453</v>
      </c>
      <c r="C20" s="47">
        <v>1103757</v>
      </c>
      <c r="D20" s="47">
        <v>73</v>
      </c>
      <c r="E20" s="47">
        <v>48712</v>
      </c>
      <c r="F20" s="47">
        <v>0</v>
      </c>
      <c r="G20" s="47">
        <v>0</v>
      </c>
      <c r="H20" s="47">
        <v>0</v>
      </c>
      <c r="I20" s="47">
        <v>0</v>
      </c>
      <c r="J20" s="47">
        <f t="shared" si="57"/>
        <v>1526</v>
      </c>
      <c r="K20" s="47">
        <f t="shared" si="57"/>
        <v>1152469</v>
      </c>
      <c r="L20" s="48" t="s">
        <v>13</v>
      </c>
      <c r="M20" s="49" t="s">
        <v>19</v>
      </c>
      <c r="N20" s="49" t="s">
        <v>69</v>
      </c>
      <c r="O20" s="76"/>
      <c r="P20" s="50">
        <f t="shared" si="58"/>
        <v>43597</v>
      </c>
      <c r="Q20" s="51">
        <v>0.13588</v>
      </c>
      <c r="R20" s="48">
        <v>0.10981</v>
      </c>
      <c r="S20" s="52">
        <f t="shared" si="35"/>
        <v>28774.944989999996</v>
      </c>
      <c r="T20" s="51">
        <v>0.13184999999999999</v>
      </c>
      <c r="U20" s="48">
        <v>0.10981</v>
      </c>
      <c r="V20" s="53">
        <f t="shared" si="36"/>
        <v>1073.6124799999996</v>
      </c>
      <c r="W20" s="54">
        <v>0.10595</v>
      </c>
      <c r="X20" s="48">
        <v>0.10981</v>
      </c>
      <c r="Y20" s="52">
        <f t="shared" si="37"/>
        <v>0</v>
      </c>
      <c r="Z20" s="51">
        <v>0.13184999999999999</v>
      </c>
      <c r="AA20" s="48">
        <v>0.10981</v>
      </c>
      <c r="AB20" s="52">
        <f t="shared" si="38"/>
        <v>0</v>
      </c>
      <c r="AC20" s="55">
        <f t="shared" si="39"/>
        <v>29848.557469999996</v>
      </c>
      <c r="AD20" s="56">
        <f t="shared" si="40"/>
        <v>759.64005505849968</v>
      </c>
    </row>
    <row r="21" spans="1:30" s="45" customFormat="1" x14ac:dyDescent="0.25">
      <c r="A21" s="46">
        <f t="shared" si="56"/>
        <v>43566</v>
      </c>
      <c r="B21" s="47">
        <v>1470</v>
      </c>
      <c r="C21" s="47">
        <v>1097985</v>
      </c>
      <c r="D21" s="47">
        <v>73</v>
      </c>
      <c r="E21" s="47">
        <v>53428</v>
      </c>
      <c r="F21" s="47">
        <v>0</v>
      </c>
      <c r="G21" s="47">
        <v>0</v>
      </c>
      <c r="H21" s="47">
        <v>0</v>
      </c>
      <c r="I21" s="47">
        <v>0</v>
      </c>
      <c r="J21" s="47">
        <f t="shared" si="57"/>
        <v>1543</v>
      </c>
      <c r="K21" s="47">
        <f t="shared" si="57"/>
        <v>1151413</v>
      </c>
      <c r="L21" s="48" t="s">
        <v>13</v>
      </c>
      <c r="M21" s="49" t="s">
        <v>19</v>
      </c>
      <c r="N21" s="49" t="s">
        <v>69</v>
      </c>
      <c r="O21" s="76"/>
      <c r="P21" s="50">
        <f t="shared" si="58"/>
        <v>43566</v>
      </c>
      <c r="Q21" s="51">
        <v>0.13588</v>
      </c>
      <c r="R21" s="48">
        <v>0.10981</v>
      </c>
      <c r="S21" s="52">
        <f t="shared" si="35"/>
        <v>28624.468949999995</v>
      </c>
      <c r="T21" s="51">
        <v>0.13184999999999999</v>
      </c>
      <c r="U21" s="48">
        <v>0.10981</v>
      </c>
      <c r="V21" s="53">
        <f t="shared" si="36"/>
        <v>1177.5531199999996</v>
      </c>
      <c r="W21" s="54">
        <v>0.10595</v>
      </c>
      <c r="X21" s="48">
        <v>0.10981</v>
      </c>
      <c r="Y21" s="52">
        <f t="shared" si="37"/>
        <v>0</v>
      </c>
      <c r="Z21" s="51">
        <v>0.13184999999999999</v>
      </c>
      <c r="AA21" s="48">
        <v>0.10981</v>
      </c>
      <c r="AB21" s="52">
        <f t="shared" si="38"/>
        <v>0</v>
      </c>
      <c r="AC21" s="55">
        <f t="shared" si="39"/>
        <v>29802.022069999995</v>
      </c>
      <c r="AD21" s="56">
        <f t="shared" si="40"/>
        <v>746.92857142857144</v>
      </c>
    </row>
    <row r="22" spans="1:30" s="45" customFormat="1" x14ac:dyDescent="0.25">
      <c r="A22" s="46">
        <f t="shared" si="56"/>
        <v>43535</v>
      </c>
      <c r="B22" s="47">
        <v>1480</v>
      </c>
      <c r="C22" s="47">
        <v>1189009</v>
      </c>
      <c r="D22" s="47">
        <v>75</v>
      </c>
      <c r="E22" s="47">
        <v>58943</v>
      </c>
      <c r="F22" s="47">
        <v>0</v>
      </c>
      <c r="G22" s="47">
        <v>0</v>
      </c>
      <c r="H22" s="47">
        <v>0</v>
      </c>
      <c r="I22" s="47">
        <v>0</v>
      </c>
      <c r="J22" s="47">
        <f t="shared" si="57"/>
        <v>1555</v>
      </c>
      <c r="K22" s="47">
        <f t="shared" si="57"/>
        <v>1247952</v>
      </c>
      <c r="L22" s="48" t="s">
        <v>13</v>
      </c>
      <c r="M22" s="49" t="s">
        <v>19</v>
      </c>
      <c r="N22" s="49" t="s">
        <v>69</v>
      </c>
      <c r="O22" s="76"/>
      <c r="P22" s="50">
        <f t="shared" si="58"/>
        <v>43535</v>
      </c>
      <c r="Q22" s="51">
        <v>0.13588</v>
      </c>
      <c r="R22" s="48">
        <v>0.10981</v>
      </c>
      <c r="S22" s="52">
        <f t="shared" si="35"/>
        <v>30997.464629999995</v>
      </c>
      <c r="T22" s="51">
        <v>0.13184999999999999</v>
      </c>
      <c r="U22" s="48">
        <v>0.10981</v>
      </c>
      <c r="V22" s="53">
        <f t="shared" si="36"/>
        <v>1299.1037199999994</v>
      </c>
      <c r="W22" s="54">
        <v>0.11498</v>
      </c>
      <c r="X22" s="48">
        <v>0.10981</v>
      </c>
      <c r="Y22" s="52">
        <f t="shared" si="37"/>
        <v>0</v>
      </c>
      <c r="Z22" s="51">
        <v>0.11403000000000001</v>
      </c>
      <c r="AA22" s="48">
        <v>0.10981</v>
      </c>
      <c r="AB22" s="52">
        <f t="shared" si="38"/>
        <v>0</v>
      </c>
      <c r="AC22" s="55">
        <f t="shared" si="39"/>
        <v>32296.568349999994</v>
      </c>
      <c r="AD22" s="56">
        <f t="shared" si="40"/>
        <v>803.38445945945944</v>
      </c>
    </row>
    <row r="23" spans="1:30" s="45" customFormat="1" x14ac:dyDescent="0.25">
      <c r="A23" s="46">
        <f t="shared" si="56"/>
        <v>43504</v>
      </c>
      <c r="B23" s="47">
        <v>1396</v>
      </c>
      <c r="C23" s="47">
        <v>1569847</v>
      </c>
      <c r="D23" s="47">
        <v>70</v>
      </c>
      <c r="E23" s="47">
        <v>70143</v>
      </c>
      <c r="F23" s="47">
        <v>0</v>
      </c>
      <c r="G23" s="47">
        <v>0</v>
      </c>
      <c r="H23" s="47">
        <v>0</v>
      </c>
      <c r="I23" s="47">
        <v>0</v>
      </c>
      <c r="J23" s="47">
        <f t="shared" si="57"/>
        <v>1466</v>
      </c>
      <c r="K23" s="47">
        <f t="shared" si="57"/>
        <v>1639990</v>
      </c>
      <c r="L23" s="48" t="s">
        <v>13</v>
      </c>
      <c r="M23" s="49" t="s">
        <v>19</v>
      </c>
      <c r="N23" s="49" t="s">
        <v>69</v>
      </c>
      <c r="O23" s="76"/>
      <c r="P23" s="50">
        <f t="shared" si="58"/>
        <v>43504</v>
      </c>
      <c r="Q23" s="51">
        <v>0.13588</v>
      </c>
      <c r="R23" s="48">
        <v>0.10981</v>
      </c>
      <c r="S23" s="52">
        <f t="shared" si="35"/>
        <v>40925.911289999996</v>
      </c>
      <c r="T23" s="51">
        <v>0.13184999999999999</v>
      </c>
      <c r="U23" s="48">
        <v>0.10981</v>
      </c>
      <c r="V23" s="53">
        <f t="shared" si="36"/>
        <v>1545.9517199999993</v>
      </c>
      <c r="W23" s="54">
        <v>0.11498</v>
      </c>
      <c r="X23" s="48">
        <v>0.10981</v>
      </c>
      <c r="Y23" s="52">
        <f t="shared" si="37"/>
        <v>0</v>
      </c>
      <c r="Z23" s="51">
        <v>0.11403000000000001</v>
      </c>
      <c r="AA23" s="48">
        <v>0.10981</v>
      </c>
      <c r="AB23" s="52">
        <f t="shared" si="38"/>
        <v>0</v>
      </c>
      <c r="AC23" s="55">
        <f t="shared" si="39"/>
        <v>42471.863009999994</v>
      </c>
      <c r="AD23" s="56">
        <f t="shared" si="40"/>
        <v>1124.5322349570201</v>
      </c>
    </row>
    <row r="24" spans="1:30" s="45" customFormat="1" x14ac:dyDescent="0.25">
      <c r="A24" s="46">
        <f t="shared" si="56"/>
        <v>43473</v>
      </c>
      <c r="B24" s="47">
        <v>1399</v>
      </c>
      <c r="C24" s="47">
        <v>1737743</v>
      </c>
      <c r="D24" s="47">
        <v>70</v>
      </c>
      <c r="E24" s="47">
        <v>66114</v>
      </c>
      <c r="F24" s="47">
        <v>0</v>
      </c>
      <c r="G24" s="47">
        <v>0</v>
      </c>
      <c r="H24" s="47">
        <v>0</v>
      </c>
      <c r="I24" s="47">
        <v>0</v>
      </c>
      <c r="J24" s="47">
        <f t="shared" si="57"/>
        <v>1469</v>
      </c>
      <c r="K24" s="47">
        <f t="shared" si="57"/>
        <v>1803857</v>
      </c>
      <c r="L24" s="48" t="s">
        <v>13</v>
      </c>
      <c r="M24" s="49" t="s">
        <v>19</v>
      </c>
      <c r="N24" s="49" t="s">
        <v>69</v>
      </c>
      <c r="O24" s="76"/>
      <c r="P24" s="50">
        <f t="shared" si="58"/>
        <v>43473</v>
      </c>
      <c r="Q24" s="51">
        <v>0.13588</v>
      </c>
      <c r="R24" s="48">
        <v>0.10981</v>
      </c>
      <c r="S24" s="52">
        <f t="shared" si="35"/>
        <v>45302.960009999995</v>
      </c>
      <c r="T24" s="51">
        <v>0.13184999999999999</v>
      </c>
      <c r="U24" s="48">
        <v>0.10981</v>
      </c>
      <c r="V24" s="53">
        <f t="shared" si="36"/>
        <v>1457.1525599999993</v>
      </c>
      <c r="W24" s="54">
        <v>0.11498</v>
      </c>
      <c r="X24" s="48">
        <v>0.10981</v>
      </c>
      <c r="Y24" s="52">
        <f t="shared" si="37"/>
        <v>0</v>
      </c>
      <c r="Z24" s="51">
        <v>0.11403000000000001</v>
      </c>
      <c r="AA24" s="48">
        <v>0.10981</v>
      </c>
      <c r="AB24" s="52">
        <f t="shared" si="38"/>
        <v>0</v>
      </c>
      <c r="AC24" s="55">
        <f t="shared" si="39"/>
        <v>46760.112569999998</v>
      </c>
      <c r="AD24" s="56">
        <f t="shared" si="40"/>
        <v>1242.132237312366</v>
      </c>
    </row>
    <row r="25" spans="1:30" s="45" customFormat="1" x14ac:dyDescent="0.25">
      <c r="A25" s="46">
        <f t="shared" si="56"/>
        <v>43442</v>
      </c>
      <c r="B25" s="47">
        <v>1423</v>
      </c>
      <c r="C25" s="47">
        <v>1425638</v>
      </c>
      <c r="D25" s="47">
        <v>69</v>
      </c>
      <c r="E25" s="47">
        <v>32994</v>
      </c>
      <c r="F25" s="47">
        <v>0</v>
      </c>
      <c r="G25" s="47">
        <v>0</v>
      </c>
      <c r="H25" s="47">
        <v>0</v>
      </c>
      <c r="I25" s="47">
        <v>0</v>
      </c>
      <c r="J25" s="47">
        <f t="shared" si="57"/>
        <v>1492</v>
      </c>
      <c r="K25" s="47">
        <f t="shared" si="57"/>
        <v>1458632</v>
      </c>
      <c r="L25" s="48" t="s">
        <v>13</v>
      </c>
      <c r="M25" s="49" t="s">
        <v>19</v>
      </c>
      <c r="N25" s="49" t="s">
        <v>69</v>
      </c>
      <c r="O25" s="76"/>
      <c r="P25" s="50">
        <f t="shared" si="58"/>
        <v>43442</v>
      </c>
      <c r="Q25" s="51">
        <v>0.11397</v>
      </c>
      <c r="R25" s="48">
        <v>0.10981</v>
      </c>
      <c r="S25" s="52">
        <f t="shared" si="35"/>
        <v>5930.6540799999957</v>
      </c>
      <c r="T25" s="51">
        <v>0.11403000000000001</v>
      </c>
      <c r="U25" s="48">
        <v>0.10981</v>
      </c>
      <c r="V25" s="53">
        <f t="shared" si="36"/>
        <v>139.23468000000005</v>
      </c>
      <c r="W25" s="54">
        <v>0.11498</v>
      </c>
      <c r="X25" s="48">
        <v>0.10981</v>
      </c>
      <c r="Y25" s="52">
        <f t="shared" si="37"/>
        <v>0</v>
      </c>
      <c r="Z25" s="51">
        <v>0.11403000000000001</v>
      </c>
      <c r="AA25" s="48">
        <v>0.10981</v>
      </c>
      <c r="AB25" s="52">
        <f t="shared" si="38"/>
        <v>0</v>
      </c>
      <c r="AC25" s="55">
        <f t="shared" si="39"/>
        <v>6069.8887599999962</v>
      </c>
      <c r="AD25" s="56">
        <f t="shared" si="40"/>
        <v>1001.8538299367533</v>
      </c>
    </row>
    <row r="26" spans="1:30" s="45" customFormat="1" x14ac:dyDescent="0.25">
      <c r="A26" s="46">
        <f t="shared" si="56"/>
        <v>43411</v>
      </c>
      <c r="B26" s="47">
        <v>1432</v>
      </c>
      <c r="C26" s="47">
        <v>1545274</v>
      </c>
      <c r="D26" s="47">
        <v>42</v>
      </c>
      <c r="E26" s="47">
        <v>32265</v>
      </c>
      <c r="F26" s="47">
        <v>0</v>
      </c>
      <c r="G26" s="47">
        <v>0</v>
      </c>
      <c r="H26" s="47">
        <v>0</v>
      </c>
      <c r="I26" s="47">
        <v>0</v>
      </c>
      <c r="J26" s="47">
        <f t="shared" si="57"/>
        <v>1474</v>
      </c>
      <c r="K26" s="47">
        <f t="shared" si="57"/>
        <v>1577539</v>
      </c>
      <c r="L26" s="48" t="s">
        <v>13</v>
      </c>
      <c r="M26" s="49" t="s">
        <v>19</v>
      </c>
      <c r="N26" s="49" t="s">
        <v>69</v>
      </c>
      <c r="O26" s="76"/>
      <c r="P26" s="50">
        <f t="shared" si="58"/>
        <v>43411</v>
      </c>
      <c r="Q26" s="51">
        <v>0.11397</v>
      </c>
      <c r="R26" s="48">
        <v>0.10981</v>
      </c>
      <c r="S26" s="52">
        <f t="shared" si="35"/>
        <v>6428.3398399999951</v>
      </c>
      <c r="T26" s="51">
        <v>0.11403000000000001</v>
      </c>
      <c r="U26" s="48">
        <v>0.10981</v>
      </c>
      <c r="V26" s="53">
        <f t="shared" si="36"/>
        <v>136.15830000000005</v>
      </c>
      <c r="W26" s="54">
        <v>0.11498</v>
      </c>
      <c r="X26" s="48">
        <v>0.10981</v>
      </c>
      <c r="Y26" s="52">
        <f t="shared" si="37"/>
        <v>0</v>
      </c>
      <c r="Z26" s="51">
        <v>0.11403000000000001</v>
      </c>
      <c r="AA26" s="48">
        <v>0.10981</v>
      </c>
      <c r="AB26" s="52">
        <f t="shared" si="38"/>
        <v>0</v>
      </c>
      <c r="AC26" s="55">
        <f t="shared" si="39"/>
        <v>6564.4981399999951</v>
      </c>
      <c r="AD26" s="56">
        <f t="shared" si="40"/>
        <v>1079.1019553072626</v>
      </c>
    </row>
    <row r="27" spans="1:30" s="45" customFormat="1" x14ac:dyDescent="0.25">
      <c r="A27" s="46">
        <f t="shared" si="56"/>
        <v>43380</v>
      </c>
      <c r="B27" s="47">
        <v>1442</v>
      </c>
      <c r="C27" s="47">
        <v>1315248</v>
      </c>
      <c r="D27" s="47">
        <v>42</v>
      </c>
      <c r="E27" s="47">
        <v>27309</v>
      </c>
      <c r="F27" s="47">
        <v>0</v>
      </c>
      <c r="G27" s="47">
        <v>0</v>
      </c>
      <c r="H27" s="47">
        <v>0</v>
      </c>
      <c r="I27" s="47">
        <v>0</v>
      </c>
      <c r="J27" s="47">
        <f t="shared" si="57"/>
        <v>1484</v>
      </c>
      <c r="K27" s="47">
        <f t="shared" si="57"/>
        <v>1342557</v>
      </c>
      <c r="L27" s="48" t="s">
        <v>13</v>
      </c>
      <c r="M27" s="49" t="s">
        <v>19</v>
      </c>
      <c r="N27" s="49" t="s">
        <v>69</v>
      </c>
      <c r="O27" s="76"/>
      <c r="P27" s="50">
        <f t="shared" si="58"/>
        <v>43380</v>
      </c>
      <c r="Q27" s="51">
        <v>0.11397</v>
      </c>
      <c r="R27" s="48">
        <v>0.10981</v>
      </c>
      <c r="S27" s="52">
        <f t="shared" si="35"/>
        <v>5471.431679999996</v>
      </c>
      <c r="T27" s="51">
        <v>0.11403000000000001</v>
      </c>
      <c r="U27" s="48">
        <v>0.10981</v>
      </c>
      <c r="V27" s="53">
        <f t="shared" si="36"/>
        <v>115.24398000000004</v>
      </c>
      <c r="W27" s="54">
        <v>0.11498</v>
      </c>
      <c r="X27" s="48">
        <v>0.10981</v>
      </c>
      <c r="Y27" s="52">
        <f t="shared" si="37"/>
        <v>0</v>
      </c>
      <c r="Z27" s="51">
        <v>0.11403000000000001</v>
      </c>
      <c r="AA27" s="48">
        <v>0.10981</v>
      </c>
      <c r="AB27" s="52">
        <f t="shared" si="38"/>
        <v>0</v>
      </c>
      <c r="AC27" s="55">
        <f t="shared" si="39"/>
        <v>5586.6756599999962</v>
      </c>
      <c r="AD27" s="56">
        <f t="shared" si="40"/>
        <v>912.09986130374477</v>
      </c>
    </row>
    <row r="28" spans="1:30" s="45" customFormat="1" x14ac:dyDescent="0.25">
      <c r="A28" s="46">
        <f>A29+31</f>
        <v>43349</v>
      </c>
      <c r="B28" s="47">
        <v>1455</v>
      </c>
      <c r="C28" s="47">
        <v>1471501</v>
      </c>
      <c r="D28" s="47">
        <v>42</v>
      </c>
      <c r="E28" s="47">
        <v>27536</v>
      </c>
      <c r="F28" s="47">
        <v>0</v>
      </c>
      <c r="G28" s="47">
        <v>0</v>
      </c>
      <c r="H28" s="47">
        <v>0</v>
      </c>
      <c r="I28" s="47">
        <v>0</v>
      </c>
      <c r="J28" s="47">
        <f>B28+D28+F28+H28</f>
        <v>1497</v>
      </c>
      <c r="K28" s="47">
        <f>C28+E28+G28+I28</f>
        <v>1499037</v>
      </c>
      <c r="L28" s="48" t="s">
        <v>13</v>
      </c>
      <c r="M28" s="49" t="s">
        <v>19</v>
      </c>
      <c r="N28" s="49" t="s">
        <v>69</v>
      </c>
      <c r="O28" s="76"/>
      <c r="P28" s="50">
        <f>A28</f>
        <v>43349</v>
      </c>
      <c r="Q28" s="51">
        <v>0.11397</v>
      </c>
      <c r="R28" s="48">
        <v>0.10981</v>
      </c>
      <c r="S28" s="52">
        <f>(Q28-R28)*C28</f>
        <v>6121.4441599999955</v>
      </c>
      <c r="T28" s="51">
        <v>0.11403000000000001</v>
      </c>
      <c r="U28" s="48">
        <v>0.10981</v>
      </c>
      <c r="V28" s="53">
        <f>(T28-U28)*E28</f>
        <v>116.20192000000004</v>
      </c>
      <c r="W28" s="54">
        <v>0.11498</v>
      </c>
      <c r="X28" s="48">
        <v>0.10981</v>
      </c>
      <c r="Y28" s="52">
        <f>(W28-X28)*G28</f>
        <v>0</v>
      </c>
      <c r="Z28" s="51">
        <v>0.11403000000000001</v>
      </c>
      <c r="AA28" s="48">
        <v>0.10981</v>
      </c>
      <c r="AB28" s="52">
        <f>(Z28-AA28)*I28</f>
        <v>0</v>
      </c>
      <c r="AC28" s="55">
        <f>AB28+Y28+S28+V28</f>
        <v>6237.6460799999959</v>
      </c>
      <c r="AD28" s="56">
        <f>+C28/B28</f>
        <v>1011.3408934707904</v>
      </c>
    </row>
    <row r="29" spans="1:30" s="45" customFormat="1" x14ac:dyDescent="0.25">
      <c r="A29" s="46">
        <f t="shared" ref="A29:A35" si="59">A30+31</f>
        <v>43318</v>
      </c>
      <c r="B29" s="47">
        <v>1463</v>
      </c>
      <c r="C29" s="47">
        <v>1677015</v>
      </c>
      <c r="D29" s="47">
        <v>42</v>
      </c>
      <c r="E29" s="47">
        <v>27542</v>
      </c>
      <c r="F29" s="47">
        <v>0</v>
      </c>
      <c r="G29" s="47">
        <v>0</v>
      </c>
      <c r="H29" s="47">
        <v>0</v>
      </c>
      <c r="I29" s="47">
        <v>0</v>
      </c>
      <c r="J29" s="47">
        <f t="shared" ref="J29:K36" si="60">B29+D29+F29+H29</f>
        <v>1505</v>
      </c>
      <c r="K29" s="47">
        <f t="shared" si="60"/>
        <v>1704557</v>
      </c>
      <c r="L29" s="48" t="s">
        <v>13</v>
      </c>
      <c r="M29" s="49" t="s">
        <v>19</v>
      </c>
      <c r="N29" s="49" t="s">
        <v>69</v>
      </c>
      <c r="O29" s="76"/>
      <c r="P29" s="50">
        <f t="shared" ref="P29:P36" si="61">A29</f>
        <v>43318</v>
      </c>
      <c r="Q29" s="51">
        <v>0.11397</v>
      </c>
      <c r="R29" s="48">
        <v>0.10981</v>
      </c>
      <c r="S29" s="52">
        <f t="shared" ref="S29:S30" si="62">(Q29-R29)*C29</f>
        <v>6976.382399999995</v>
      </c>
      <c r="T29" s="51">
        <v>0.11403000000000001</v>
      </c>
      <c r="U29" s="48">
        <v>0.10981</v>
      </c>
      <c r="V29" s="53">
        <f t="shared" ref="V29:V30" si="63">(T29-U29)*E29</f>
        <v>116.22724000000004</v>
      </c>
      <c r="W29" s="54">
        <v>0.11498</v>
      </c>
      <c r="X29" s="48">
        <v>0.10981</v>
      </c>
      <c r="Y29" s="52">
        <f t="shared" ref="Y29:Y30" si="64">(W29-X29)*G29</f>
        <v>0</v>
      </c>
      <c r="Z29" s="51">
        <v>0.11403000000000001</v>
      </c>
      <c r="AA29" s="48">
        <v>0.10981</v>
      </c>
      <c r="AB29" s="52">
        <f t="shared" ref="AB29:AB30" si="65">(Z29-AA29)*I29</f>
        <v>0</v>
      </c>
      <c r="AC29" s="55">
        <f t="shared" ref="AC29:AC30" si="66">AB29+Y29+S29+V29</f>
        <v>7092.6096399999951</v>
      </c>
      <c r="AD29" s="56">
        <f t="shared" ref="AD29:AD30" si="67">+C29/B29</f>
        <v>1146.285030758715</v>
      </c>
    </row>
    <row r="30" spans="1:30" s="45" customFormat="1" x14ac:dyDescent="0.25">
      <c r="A30" s="46">
        <f t="shared" si="59"/>
        <v>43287</v>
      </c>
      <c r="B30" s="47">
        <v>1464</v>
      </c>
      <c r="C30" s="47">
        <v>2078606</v>
      </c>
      <c r="D30" s="47">
        <v>42</v>
      </c>
      <c r="E30" s="47">
        <v>28874</v>
      </c>
      <c r="F30" s="47">
        <v>0</v>
      </c>
      <c r="G30" s="47">
        <v>0</v>
      </c>
      <c r="H30" s="47">
        <v>0</v>
      </c>
      <c r="I30" s="47">
        <v>0</v>
      </c>
      <c r="J30" s="47">
        <f t="shared" si="60"/>
        <v>1506</v>
      </c>
      <c r="K30" s="47">
        <f t="shared" si="60"/>
        <v>2107480</v>
      </c>
      <c r="L30" s="48" t="s">
        <v>13</v>
      </c>
      <c r="M30" s="49" t="s">
        <v>19</v>
      </c>
      <c r="N30" s="49" t="s">
        <v>69</v>
      </c>
      <c r="O30" s="76"/>
      <c r="P30" s="50">
        <f t="shared" si="61"/>
        <v>43287</v>
      </c>
      <c r="Q30" s="51">
        <v>0.11397</v>
      </c>
      <c r="R30" s="48">
        <v>0.10981</v>
      </c>
      <c r="S30" s="52">
        <f t="shared" si="62"/>
        <v>8647.0009599999939</v>
      </c>
      <c r="T30" s="51">
        <v>0.11403000000000001</v>
      </c>
      <c r="U30" s="48">
        <v>0.10981</v>
      </c>
      <c r="V30" s="53">
        <f t="shared" si="63"/>
        <v>121.84828000000005</v>
      </c>
      <c r="W30" s="54">
        <v>0.11498</v>
      </c>
      <c r="X30" s="48">
        <v>0.10981</v>
      </c>
      <c r="Y30" s="52">
        <f t="shared" si="64"/>
        <v>0</v>
      </c>
      <c r="Z30" s="51">
        <v>0.11403000000000001</v>
      </c>
      <c r="AA30" s="48">
        <v>0.10981</v>
      </c>
      <c r="AB30" s="52">
        <f t="shared" si="65"/>
        <v>0</v>
      </c>
      <c r="AC30" s="55">
        <f t="shared" si="66"/>
        <v>8768.8492399999941</v>
      </c>
      <c r="AD30" s="56">
        <f t="shared" si="67"/>
        <v>1419.8128415300546</v>
      </c>
    </row>
    <row r="31" spans="1:30" s="45" customFormat="1" x14ac:dyDescent="0.25">
      <c r="A31" s="57">
        <f t="shared" si="59"/>
        <v>43256</v>
      </c>
      <c r="B31" s="58"/>
      <c r="C31" s="58"/>
      <c r="D31" s="58"/>
      <c r="E31" s="58"/>
      <c r="F31" s="58"/>
      <c r="G31" s="58"/>
      <c r="H31" s="58"/>
      <c r="I31" s="58"/>
      <c r="J31" s="59">
        <f t="shared" si="60"/>
        <v>0</v>
      </c>
      <c r="K31" s="59">
        <f t="shared" si="60"/>
        <v>0</v>
      </c>
      <c r="L31" s="60"/>
      <c r="M31" s="61"/>
      <c r="N31" s="61"/>
      <c r="O31" s="76"/>
      <c r="P31" s="62">
        <f t="shared" si="61"/>
        <v>43256</v>
      </c>
      <c r="Q31" s="63"/>
      <c r="R31" s="64"/>
      <c r="S31" s="65"/>
      <c r="T31" s="63"/>
      <c r="U31" s="64"/>
      <c r="V31" s="66"/>
      <c r="W31" s="67"/>
      <c r="X31" s="64"/>
      <c r="Y31" s="65"/>
      <c r="Z31" s="63"/>
      <c r="AA31" s="64"/>
      <c r="AB31" s="65"/>
      <c r="AC31" s="68"/>
      <c r="AD31" s="69"/>
    </row>
    <row r="32" spans="1:30" s="45" customFormat="1" x14ac:dyDescent="0.25">
      <c r="A32" s="57">
        <f t="shared" si="59"/>
        <v>43225</v>
      </c>
      <c r="B32" s="59"/>
      <c r="C32" s="59"/>
      <c r="D32" s="59"/>
      <c r="E32" s="59"/>
      <c r="F32" s="59"/>
      <c r="G32" s="59"/>
      <c r="H32" s="59"/>
      <c r="I32" s="59"/>
      <c r="J32" s="59">
        <f t="shared" si="60"/>
        <v>0</v>
      </c>
      <c r="K32" s="59">
        <f t="shared" si="60"/>
        <v>0</v>
      </c>
      <c r="L32" s="60"/>
      <c r="M32" s="61"/>
      <c r="N32" s="61"/>
      <c r="O32" s="76"/>
      <c r="P32" s="62">
        <f t="shared" si="61"/>
        <v>43225</v>
      </c>
      <c r="Q32" s="63"/>
      <c r="R32" s="64"/>
      <c r="S32" s="65"/>
      <c r="T32" s="63"/>
      <c r="U32" s="64"/>
      <c r="V32" s="66"/>
      <c r="W32" s="67"/>
      <c r="X32" s="64"/>
      <c r="Y32" s="65"/>
      <c r="Z32" s="63"/>
      <c r="AA32" s="64"/>
      <c r="AB32" s="65"/>
      <c r="AC32" s="68"/>
      <c r="AD32" s="69"/>
    </row>
    <row r="33" spans="1:30" s="45" customFormat="1" x14ac:dyDescent="0.25">
      <c r="A33" s="57">
        <f t="shared" si="59"/>
        <v>43194</v>
      </c>
      <c r="B33" s="59"/>
      <c r="C33" s="59"/>
      <c r="D33" s="59"/>
      <c r="E33" s="59"/>
      <c r="F33" s="59"/>
      <c r="G33" s="59"/>
      <c r="H33" s="59"/>
      <c r="I33" s="59"/>
      <c r="J33" s="59">
        <f t="shared" si="60"/>
        <v>0</v>
      </c>
      <c r="K33" s="59">
        <f t="shared" si="60"/>
        <v>0</v>
      </c>
      <c r="L33" s="60"/>
      <c r="M33" s="61"/>
      <c r="N33" s="61"/>
      <c r="O33" s="76"/>
      <c r="P33" s="62">
        <f t="shared" si="61"/>
        <v>43194</v>
      </c>
      <c r="Q33" s="63"/>
      <c r="R33" s="64"/>
      <c r="S33" s="65"/>
      <c r="T33" s="63"/>
      <c r="U33" s="64"/>
      <c r="V33" s="66"/>
      <c r="W33" s="67"/>
      <c r="X33" s="64"/>
      <c r="Y33" s="65"/>
      <c r="Z33" s="63"/>
      <c r="AA33" s="64"/>
      <c r="AB33" s="65"/>
      <c r="AC33" s="68"/>
      <c r="AD33" s="69"/>
    </row>
    <row r="34" spans="1:30" s="45" customFormat="1" x14ac:dyDescent="0.25">
      <c r="A34" s="57">
        <f t="shared" si="59"/>
        <v>43163</v>
      </c>
      <c r="B34" s="59"/>
      <c r="C34" s="59"/>
      <c r="D34" s="59"/>
      <c r="E34" s="59"/>
      <c r="F34" s="59"/>
      <c r="G34" s="59"/>
      <c r="H34" s="59"/>
      <c r="I34" s="59"/>
      <c r="J34" s="59">
        <f t="shared" si="60"/>
        <v>0</v>
      </c>
      <c r="K34" s="59">
        <f t="shared" si="60"/>
        <v>0</v>
      </c>
      <c r="L34" s="60"/>
      <c r="M34" s="61"/>
      <c r="N34" s="61"/>
      <c r="O34" s="76"/>
      <c r="P34" s="62">
        <f t="shared" si="61"/>
        <v>43163</v>
      </c>
      <c r="Q34" s="63"/>
      <c r="R34" s="64"/>
      <c r="S34" s="65"/>
      <c r="T34" s="63"/>
      <c r="U34" s="64"/>
      <c r="V34" s="66"/>
      <c r="W34" s="67"/>
      <c r="X34" s="64"/>
      <c r="Y34" s="65"/>
      <c r="Z34" s="63"/>
      <c r="AA34" s="64"/>
      <c r="AB34" s="65"/>
      <c r="AC34" s="68"/>
      <c r="AD34" s="69"/>
    </row>
    <row r="35" spans="1:30" s="45" customFormat="1" x14ac:dyDescent="0.25">
      <c r="A35" s="57">
        <f t="shared" si="59"/>
        <v>43132</v>
      </c>
      <c r="B35" s="59"/>
      <c r="C35" s="59"/>
      <c r="D35" s="59"/>
      <c r="E35" s="59"/>
      <c r="F35" s="59"/>
      <c r="G35" s="59"/>
      <c r="H35" s="59"/>
      <c r="I35" s="59"/>
      <c r="J35" s="59">
        <f t="shared" si="60"/>
        <v>0</v>
      </c>
      <c r="K35" s="59">
        <f t="shared" si="60"/>
        <v>0</v>
      </c>
      <c r="L35" s="60"/>
      <c r="M35" s="61"/>
      <c r="N35" s="61"/>
      <c r="O35" s="76"/>
      <c r="P35" s="62">
        <f t="shared" si="61"/>
        <v>43132</v>
      </c>
      <c r="Q35" s="63"/>
      <c r="R35" s="64"/>
      <c r="S35" s="65"/>
      <c r="T35" s="63"/>
      <c r="U35" s="64"/>
      <c r="V35" s="66"/>
      <c r="W35" s="67"/>
      <c r="X35" s="64"/>
      <c r="Y35" s="65"/>
      <c r="Z35" s="63"/>
      <c r="AA35" s="64"/>
      <c r="AB35" s="65"/>
      <c r="AC35" s="68"/>
      <c r="AD35" s="69"/>
    </row>
    <row r="36" spans="1:30" s="45" customFormat="1" x14ac:dyDescent="0.25">
      <c r="A36" s="57">
        <v>43101</v>
      </c>
      <c r="B36" s="58"/>
      <c r="C36" s="58"/>
      <c r="D36" s="58"/>
      <c r="E36" s="58"/>
      <c r="F36" s="58"/>
      <c r="G36" s="58"/>
      <c r="H36" s="58"/>
      <c r="I36" s="58"/>
      <c r="J36" s="59">
        <f t="shared" si="60"/>
        <v>0</v>
      </c>
      <c r="K36" s="59">
        <f t="shared" si="60"/>
        <v>0</v>
      </c>
      <c r="L36" s="60"/>
      <c r="M36" s="61"/>
      <c r="N36" s="61"/>
      <c r="O36" s="76"/>
      <c r="P36" s="62">
        <f t="shared" si="61"/>
        <v>43101</v>
      </c>
      <c r="Q36" s="63"/>
      <c r="R36" s="64"/>
      <c r="S36" s="65"/>
      <c r="T36" s="63"/>
      <c r="U36" s="64"/>
      <c r="V36" s="66"/>
      <c r="W36" s="67"/>
      <c r="X36" s="64"/>
      <c r="Y36" s="65"/>
      <c r="Z36" s="63"/>
      <c r="AA36" s="64"/>
      <c r="AB36" s="65"/>
      <c r="AC36" s="68"/>
      <c r="AD36" s="69"/>
    </row>
    <row r="37" spans="1:30" x14ac:dyDescent="0.25">
      <c r="C37" s="30"/>
      <c r="D37" s="30"/>
      <c r="Q37" s="70"/>
      <c r="S37" s="71"/>
      <c r="T37" s="71"/>
      <c r="U37" s="71"/>
      <c r="V37" s="71"/>
      <c r="W37" s="71"/>
      <c r="X37" s="71"/>
      <c r="Y37" s="71"/>
      <c r="Z37" s="71"/>
      <c r="AA37" s="71"/>
      <c r="AB37" s="72"/>
    </row>
    <row r="38" spans="1:30" ht="23.25" x14ac:dyDescent="0.35">
      <c r="A38" s="125" t="s">
        <v>58</v>
      </c>
      <c r="B38" s="125"/>
      <c r="C38" s="125"/>
      <c r="D38" s="125"/>
      <c r="E38" s="125"/>
      <c r="F38" s="125"/>
      <c r="G38" s="125"/>
      <c r="H38" s="125"/>
      <c r="I38" s="125"/>
      <c r="J38" s="125"/>
      <c r="K38" s="125"/>
      <c r="L38" s="125"/>
      <c r="M38" s="125"/>
      <c r="N38" s="125"/>
      <c r="O38" s="85"/>
    </row>
    <row r="39" spans="1:30" ht="23.25" x14ac:dyDescent="0.35">
      <c r="A39" s="125" t="s">
        <v>7</v>
      </c>
      <c r="B39" s="125"/>
      <c r="C39" s="125"/>
      <c r="D39" s="125"/>
      <c r="E39" s="125"/>
      <c r="F39" s="125"/>
      <c r="G39" s="125"/>
      <c r="H39" s="125"/>
      <c r="I39" s="125"/>
      <c r="J39" s="125"/>
      <c r="K39" s="125"/>
      <c r="L39" s="125"/>
      <c r="M39" s="125"/>
      <c r="N39" s="125"/>
      <c r="O39" s="85"/>
    </row>
    <row r="40" spans="1:30" x14ac:dyDescent="0.25">
      <c r="A40" s="38"/>
      <c r="B40" s="38"/>
      <c r="C40" s="38"/>
      <c r="D40" s="38"/>
      <c r="E40" s="38"/>
      <c r="F40" s="38"/>
      <c r="H40" s="83"/>
      <c r="I40" s="126" t="s">
        <v>23</v>
      </c>
      <c r="J40" s="126"/>
      <c r="K40" s="127"/>
      <c r="L40" s="128" t="s">
        <v>15</v>
      </c>
    </row>
    <row r="41" spans="1:30" ht="45" x14ac:dyDescent="0.25">
      <c r="A41" s="40" t="s">
        <v>29</v>
      </c>
      <c r="B41" s="40" t="s">
        <v>30</v>
      </c>
      <c r="C41" s="40" t="s">
        <v>31</v>
      </c>
      <c r="D41" s="40" t="s">
        <v>0</v>
      </c>
      <c r="E41" s="40" t="s">
        <v>37</v>
      </c>
      <c r="F41" s="40" t="s">
        <v>25</v>
      </c>
      <c r="G41" s="76"/>
      <c r="H41" s="84" t="s">
        <v>29</v>
      </c>
      <c r="I41" s="41" t="s">
        <v>38</v>
      </c>
      <c r="J41" s="42" t="s">
        <v>39</v>
      </c>
      <c r="K41" s="43" t="s">
        <v>40</v>
      </c>
      <c r="L41" s="129"/>
    </row>
    <row r="42" spans="1:30" ht="15.75" customHeight="1" x14ac:dyDescent="0.25">
      <c r="A42" s="46">
        <f t="shared" ref="A42:A46" si="68">A43+31</f>
        <v>44000</v>
      </c>
      <c r="B42" s="47">
        <v>27</v>
      </c>
      <c r="C42" s="47">
        <v>33200</v>
      </c>
      <c r="D42" s="48" t="s">
        <v>13</v>
      </c>
      <c r="E42" s="49" t="s">
        <v>19</v>
      </c>
      <c r="F42" s="49" t="s">
        <v>70</v>
      </c>
      <c r="G42" s="76"/>
      <c r="H42" s="50">
        <f t="shared" ref="H42:H44" si="69">A42</f>
        <v>44000</v>
      </c>
      <c r="I42" s="51">
        <v>0.12517</v>
      </c>
      <c r="J42" s="48">
        <v>0.10879</v>
      </c>
      <c r="K42" s="52">
        <f t="shared" ref="K42:K44" si="70">(I42-J42)*C42</f>
        <v>543.81600000000014</v>
      </c>
      <c r="L42" s="56">
        <f t="shared" ref="L42:L44" si="71">+C42/B42</f>
        <v>1229.6296296296296</v>
      </c>
    </row>
    <row r="43" spans="1:30" s="88" customFormat="1" ht="15.75" customHeight="1" x14ac:dyDescent="0.25">
      <c r="A43" s="46">
        <f t="shared" si="68"/>
        <v>43969</v>
      </c>
      <c r="B43" s="47">
        <v>27</v>
      </c>
      <c r="C43" s="47">
        <v>28207</v>
      </c>
      <c r="D43" s="48" t="s">
        <v>13</v>
      </c>
      <c r="E43" s="49" t="s">
        <v>19</v>
      </c>
      <c r="F43" s="49" t="s">
        <v>70</v>
      </c>
      <c r="G43" s="76"/>
      <c r="H43" s="50">
        <f t="shared" si="69"/>
        <v>43969</v>
      </c>
      <c r="I43" s="51">
        <v>0.12517</v>
      </c>
      <c r="J43" s="48">
        <v>0.10879</v>
      </c>
      <c r="K43" s="52">
        <f t="shared" si="70"/>
        <v>462.03066000000018</v>
      </c>
      <c r="L43" s="56">
        <f t="shared" si="71"/>
        <v>1044.7037037037037</v>
      </c>
    </row>
    <row r="44" spans="1:30" s="88" customFormat="1" ht="15.75" customHeight="1" x14ac:dyDescent="0.25">
      <c r="A44" s="46">
        <f t="shared" si="68"/>
        <v>43938</v>
      </c>
      <c r="B44" s="47">
        <v>26</v>
      </c>
      <c r="C44" s="47">
        <v>27983</v>
      </c>
      <c r="D44" s="48" t="s">
        <v>13</v>
      </c>
      <c r="E44" s="49" t="s">
        <v>19</v>
      </c>
      <c r="F44" s="49" t="s">
        <v>70</v>
      </c>
      <c r="G44" s="76"/>
      <c r="H44" s="50">
        <f t="shared" si="69"/>
        <v>43938</v>
      </c>
      <c r="I44" s="51">
        <v>0.12517</v>
      </c>
      <c r="J44" s="48">
        <v>0.10879</v>
      </c>
      <c r="K44" s="52">
        <f t="shared" si="70"/>
        <v>458.36154000000016</v>
      </c>
      <c r="L44" s="56">
        <f t="shared" si="71"/>
        <v>1076.2692307692307</v>
      </c>
    </row>
    <row r="45" spans="1:30" s="88" customFormat="1" ht="15.75" customHeight="1" x14ac:dyDescent="0.25">
      <c r="A45" s="46">
        <f t="shared" si="68"/>
        <v>43907</v>
      </c>
      <c r="B45" s="47">
        <v>25</v>
      </c>
      <c r="C45" s="47">
        <v>24670</v>
      </c>
      <c r="D45" s="48" t="s">
        <v>13</v>
      </c>
      <c r="E45" s="49" t="s">
        <v>19</v>
      </c>
      <c r="F45" s="49" t="s">
        <v>70</v>
      </c>
      <c r="G45" s="76"/>
      <c r="H45" s="50">
        <f t="shared" ref="H45" si="72">A45</f>
        <v>43907</v>
      </c>
      <c r="I45" s="51">
        <v>0.12517</v>
      </c>
      <c r="J45" s="48">
        <v>0.10879</v>
      </c>
      <c r="K45" s="52">
        <f t="shared" ref="K45" si="73">(I45-J45)*C45</f>
        <v>404.09460000000013</v>
      </c>
      <c r="L45" s="56">
        <f t="shared" ref="L45" si="74">+C45/B45</f>
        <v>986.8</v>
      </c>
    </row>
    <row r="46" spans="1:30" s="87" customFormat="1" ht="15.75" customHeight="1" x14ac:dyDescent="0.25">
      <c r="A46" s="46">
        <f t="shared" si="68"/>
        <v>43876</v>
      </c>
      <c r="B46" s="47">
        <v>26</v>
      </c>
      <c r="C46" s="47">
        <v>28768</v>
      </c>
      <c r="D46" s="48" t="s">
        <v>13</v>
      </c>
      <c r="E46" s="49" t="s">
        <v>19</v>
      </c>
      <c r="F46" s="49" t="s">
        <v>70</v>
      </c>
      <c r="G46" s="76"/>
      <c r="H46" s="50">
        <f t="shared" ref="H46:H47" si="75">A46</f>
        <v>43876</v>
      </c>
      <c r="I46" s="51">
        <v>0.12517</v>
      </c>
      <c r="J46" s="48">
        <v>0.10879</v>
      </c>
      <c r="K46" s="52">
        <f t="shared" ref="K46:K47" si="76">(I46-J46)*C46</f>
        <v>471.21984000000015</v>
      </c>
      <c r="L46" s="56">
        <f t="shared" ref="L46:L47" si="77">+C46/B46</f>
        <v>1106.4615384615386</v>
      </c>
    </row>
    <row r="47" spans="1:30" s="87" customFormat="1" ht="15.75" customHeight="1" x14ac:dyDescent="0.25">
      <c r="A47" s="46">
        <f t="shared" ref="A47:A48" si="78">A48+31</f>
        <v>43845</v>
      </c>
      <c r="B47" s="47">
        <v>26</v>
      </c>
      <c r="C47" s="47">
        <v>35283</v>
      </c>
      <c r="D47" s="48" t="s">
        <v>13</v>
      </c>
      <c r="E47" s="49" t="s">
        <v>19</v>
      </c>
      <c r="F47" s="49" t="s">
        <v>70</v>
      </c>
      <c r="G47" s="76"/>
      <c r="H47" s="50">
        <f t="shared" si="75"/>
        <v>43845</v>
      </c>
      <c r="I47" s="51">
        <v>0.12517</v>
      </c>
      <c r="J47" s="48">
        <v>0.10879</v>
      </c>
      <c r="K47" s="52">
        <f t="shared" si="76"/>
        <v>577.93554000000017</v>
      </c>
      <c r="L47" s="56">
        <f t="shared" si="77"/>
        <v>1357.0384615384614</v>
      </c>
    </row>
    <row r="48" spans="1:30" s="87" customFormat="1" ht="15.75" customHeight="1" x14ac:dyDescent="0.25">
      <c r="A48" s="46">
        <f t="shared" si="78"/>
        <v>43814</v>
      </c>
      <c r="B48" s="47">
        <v>26</v>
      </c>
      <c r="C48" s="47">
        <v>36503</v>
      </c>
      <c r="D48" s="48" t="s">
        <v>13</v>
      </c>
      <c r="E48" s="49" t="s">
        <v>19</v>
      </c>
      <c r="F48" s="49" t="s">
        <v>70</v>
      </c>
      <c r="G48" s="76"/>
      <c r="H48" s="50">
        <f t="shared" ref="H48" si="79">A48</f>
        <v>43814</v>
      </c>
      <c r="I48" s="51">
        <v>0.10836</v>
      </c>
      <c r="J48" s="48">
        <v>0.10879</v>
      </c>
      <c r="K48" s="52">
        <f t="shared" ref="K48" si="80">(I48-J48)*C48</f>
        <v>-15.696289999999994</v>
      </c>
      <c r="L48" s="56">
        <f t="shared" ref="L48" si="81">+C48/B48</f>
        <v>1403.9615384615386</v>
      </c>
    </row>
    <row r="49" spans="1:12" ht="15.75" customHeight="1" x14ac:dyDescent="0.25">
      <c r="A49" s="46">
        <f t="shared" ref="A49:A62" si="82">A50+31</f>
        <v>43783</v>
      </c>
      <c r="B49" s="47">
        <v>23</v>
      </c>
      <c r="C49" s="47">
        <v>29331</v>
      </c>
      <c r="D49" s="48" t="s">
        <v>13</v>
      </c>
      <c r="E49" s="49" t="s">
        <v>19</v>
      </c>
      <c r="F49" s="49" t="s">
        <v>70</v>
      </c>
      <c r="G49" s="76"/>
      <c r="H49" s="50">
        <f t="shared" ref="H49:H71" si="83">A49</f>
        <v>43783</v>
      </c>
      <c r="I49" s="51">
        <v>0.10836</v>
      </c>
      <c r="J49" s="48">
        <v>0.10879</v>
      </c>
      <c r="K49" s="52">
        <f t="shared" ref="K49:K65" si="84">(I49-J49)*C49</f>
        <v>-12.612329999999995</v>
      </c>
      <c r="L49" s="56">
        <f t="shared" ref="L49:L65" si="85">+C49/B49</f>
        <v>1275.2608695652175</v>
      </c>
    </row>
    <row r="50" spans="1:12" ht="15.75" customHeight="1" x14ac:dyDescent="0.25">
      <c r="A50" s="46">
        <f t="shared" si="82"/>
        <v>43752</v>
      </c>
      <c r="B50" s="47">
        <v>23</v>
      </c>
      <c r="C50" s="47">
        <v>23901</v>
      </c>
      <c r="D50" s="48" t="s">
        <v>13</v>
      </c>
      <c r="E50" s="49" t="s">
        <v>19</v>
      </c>
      <c r="F50" s="49" t="s">
        <v>70</v>
      </c>
      <c r="G50" s="76"/>
      <c r="H50" s="50">
        <f t="shared" si="83"/>
        <v>43752</v>
      </c>
      <c r="I50" s="51">
        <v>0.10836</v>
      </c>
      <c r="J50" s="48">
        <v>0.10879</v>
      </c>
      <c r="K50" s="52">
        <f t="shared" si="84"/>
        <v>-10.277429999999995</v>
      </c>
      <c r="L50" s="56">
        <f t="shared" si="85"/>
        <v>1039.1739130434783</v>
      </c>
    </row>
    <row r="51" spans="1:12" ht="15.75" customHeight="1" x14ac:dyDescent="0.25">
      <c r="A51" s="46">
        <f t="shared" si="82"/>
        <v>43721</v>
      </c>
      <c r="B51" s="47">
        <v>23</v>
      </c>
      <c r="C51" s="47">
        <v>25472</v>
      </c>
      <c r="D51" s="48" t="s">
        <v>13</v>
      </c>
      <c r="E51" s="49" t="s">
        <v>19</v>
      </c>
      <c r="F51" s="49" t="s">
        <v>70</v>
      </c>
      <c r="G51" s="76"/>
      <c r="H51" s="50">
        <f t="shared" si="83"/>
        <v>43721</v>
      </c>
      <c r="I51" s="51">
        <v>0.10836</v>
      </c>
      <c r="J51" s="48">
        <v>0.10879</v>
      </c>
      <c r="K51" s="52">
        <f t="shared" si="84"/>
        <v>-10.952959999999996</v>
      </c>
      <c r="L51" s="56">
        <f t="shared" si="85"/>
        <v>1107.4782608695652</v>
      </c>
    </row>
    <row r="52" spans="1:12" ht="15.75" customHeight="1" x14ac:dyDescent="0.25">
      <c r="A52" s="46">
        <f t="shared" si="82"/>
        <v>43690</v>
      </c>
      <c r="B52" s="47">
        <v>23</v>
      </c>
      <c r="C52" s="47">
        <v>26524</v>
      </c>
      <c r="D52" s="48" t="s">
        <v>13</v>
      </c>
      <c r="E52" s="49" t="s">
        <v>19</v>
      </c>
      <c r="F52" s="49" t="s">
        <v>70</v>
      </c>
      <c r="G52" s="76"/>
      <c r="H52" s="50">
        <f t="shared" si="83"/>
        <v>43690</v>
      </c>
      <c r="I52" s="51">
        <v>0.10836</v>
      </c>
      <c r="J52" s="48">
        <v>0.10879</v>
      </c>
      <c r="K52" s="52">
        <f t="shared" si="84"/>
        <v>-11.405319999999996</v>
      </c>
      <c r="L52" s="56">
        <f t="shared" si="85"/>
        <v>1153.2173913043478</v>
      </c>
    </row>
    <row r="53" spans="1:12" ht="15.75" customHeight="1" x14ac:dyDescent="0.25">
      <c r="A53" s="46">
        <f t="shared" si="82"/>
        <v>43659</v>
      </c>
      <c r="B53" s="47">
        <v>23</v>
      </c>
      <c r="C53" s="47">
        <v>38051</v>
      </c>
      <c r="D53" s="48" t="s">
        <v>13</v>
      </c>
      <c r="E53" s="49" t="s">
        <v>19</v>
      </c>
      <c r="F53" s="49" t="s">
        <v>70</v>
      </c>
      <c r="G53" s="76"/>
      <c r="H53" s="50">
        <f t="shared" si="83"/>
        <v>43659</v>
      </c>
      <c r="I53" s="51">
        <v>0.10836</v>
      </c>
      <c r="J53" s="48">
        <v>0.10879</v>
      </c>
      <c r="K53" s="52">
        <f t="shared" si="84"/>
        <v>-16.361929999999994</v>
      </c>
      <c r="L53" s="56">
        <f t="shared" si="85"/>
        <v>1654.391304347826</v>
      </c>
    </row>
    <row r="54" spans="1:12" ht="15.75" customHeight="1" x14ac:dyDescent="0.25">
      <c r="A54" s="46">
        <f t="shared" si="82"/>
        <v>43628</v>
      </c>
      <c r="B54" s="47">
        <v>23</v>
      </c>
      <c r="C54" s="47">
        <v>22904</v>
      </c>
      <c r="D54" s="48" t="s">
        <v>13</v>
      </c>
      <c r="E54" s="49" t="s">
        <v>19</v>
      </c>
      <c r="F54" s="49" t="s">
        <v>70</v>
      </c>
      <c r="G54" s="76"/>
      <c r="H54" s="50">
        <f t="shared" si="83"/>
        <v>43628</v>
      </c>
      <c r="I54" s="51">
        <v>0.13588</v>
      </c>
      <c r="J54" s="48">
        <v>0.10879</v>
      </c>
      <c r="K54" s="52">
        <f t="shared" si="84"/>
        <v>620.46936000000005</v>
      </c>
      <c r="L54" s="56">
        <f t="shared" si="85"/>
        <v>995.82608695652175</v>
      </c>
    </row>
    <row r="55" spans="1:12" ht="15.75" customHeight="1" x14ac:dyDescent="0.25">
      <c r="A55" s="46">
        <f t="shared" si="82"/>
        <v>43597</v>
      </c>
      <c r="B55" s="47">
        <v>23</v>
      </c>
      <c r="C55" s="47">
        <v>21874</v>
      </c>
      <c r="D55" s="48" t="s">
        <v>13</v>
      </c>
      <c r="E55" s="49" t="s">
        <v>19</v>
      </c>
      <c r="F55" s="49" t="s">
        <v>70</v>
      </c>
      <c r="G55" s="76"/>
      <c r="H55" s="50">
        <f t="shared" si="83"/>
        <v>43597</v>
      </c>
      <c r="I55" s="51">
        <v>0.13588</v>
      </c>
      <c r="J55" s="48">
        <v>0.10879</v>
      </c>
      <c r="K55" s="52">
        <f t="shared" si="84"/>
        <v>592.56666000000007</v>
      </c>
      <c r="L55" s="56">
        <f t="shared" si="85"/>
        <v>951.04347826086962</v>
      </c>
    </row>
    <row r="56" spans="1:12" ht="15.75" customHeight="1" x14ac:dyDescent="0.25">
      <c r="A56" s="46">
        <f t="shared" si="82"/>
        <v>43566</v>
      </c>
      <c r="B56" s="47">
        <v>23</v>
      </c>
      <c r="C56" s="47">
        <v>22071</v>
      </c>
      <c r="D56" s="48" t="s">
        <v>13</v>
      </c>
      <c r="E56" s="49" t="s">
        <v>19</v>
      </c>
      <c r="F56" s="49" t="s">
        <v>70</v>
      </c>
      <c r="G56" s="76"/>
      <c r="H56" s="50">
        <f t="shared" si="83"/>
        <v>43566</v>
      </c>
      <c r="I56" s="51">
        <v>0.13588</v>
      </c>
      <c r="J56" s="48">
        <v>0.10879</v>
      </c>
      <c r="K56" s="52">
        <f t="shared" si="84"/>
        <v>597.90339000000006</v>
      </c>
      <c r="L56" s="56">
        <f t="shared" si="85"/>
        <v>959.60869565217388</v>
      </c>
    </row>
    <row r="57" spans="1:12" ht="15.75" customHeight="1" x14ac:dyDescent="0.25">
      <c r="A57" s="46">
        <f t="shared" si="82"/>
        <v>43535</v>
      </c>
      <c r="B57" s="47">
        <v>22</v>
      </c>
      <c r="C57" s="47">
        <v>25815</v>
      </c>
      <c r="D57" s="48" t="s">
        <v>13</v>
      </c>
      <c r="E57" s="49" t="s">
        <v>19</v>
      </c>
      <c r="F57" s="49" t="s">
        <v>70</v>
      </c>
      <c r="G57" s="76"/>
      <c r="H57" s="50">
        <f t="shared" si="83"/>
        <v>43535</v>
      </c>
      <c r="I57" s="51">
        <v>0.13588</v>
      </c>
      <c r="J57" s="48">
        <v>0.10879</v>
      </c>
      <c r="K57" s="52">
        <f t="shared" si="84"/>
        <v>699.32835000000011</v>
      </c>
      <c r="L57" s="56">
        <f t="shared" si="85"/>
        <v>1173.409090909091</v>
      </c>
    </row>
    <row r="58" spans="1:12" ht="15.75" customHeight="1" x14ac:dyDescent="0.25">
      <c r="A58" s="46">
        <f t="shared" si="82"/>
        <v>43504</v>
      </c>
      <c r="B58" s="47">
        <v>22</v>
      </c>
      <c r="C58" s="47">
        <v>33915</v>
      </c>
      <c r="D58" s="48" t="s">
        <v>13</v>
      </c>
      <c r="E58" s="49" t="s">
        <v>19</v>
      </c>
      <c r="F58" s="49" t="s">
        <v>70</v>
      </c>
      <c r="G58" s="76"/>
      <c r="H58" s="50">
        <f t="shared" si="83"/>
        <v>43504</v>
      </c>
      <c r="I58" s="51">
        <v>0.13588</v>
      </c>
      <c r="J58" s="48">
        <v>0.10879</v>
      </c>
      <c r="K58" s="52">
        <f t="shared" si="84"/>
        <v>918.75735000000009</v>
      </c>
      <c r="L58" s="56">
        <f t="shared" si="85"/>
        <v>1541.590909090909</v>
      </c>
    </row>
    <row r="59" spans="1:12" ht="15.75" customHeight="1" x14ac:dyDescent="0.25">
      <c r="A59" s="46">
        <f t="shared" si="82"/>
        <v>43473</v>
      </c>
      <c r="B59" s="47">
        <v>20</v>
      </c>
      <c r="C59" s="47">
        <v>30613</v>
      </c>
      <c r="D59" s="48" t="s">
        <v>13</v>
      </c>
      <c r="E59" s="49" t="s">
        <v>19</v>
      </c>
      <c r="F59" s="49" t="s">
        <v>70</v>
      </c>
      <c r="G59" s="76"/>
      <c r="H59" s="50">
        <f t="shared" si="83"/>
        <v>43473</v>
      </c>
      <c r="I59" s="51">
        <v>0.13588</v>
      </c>
      <c r="J59" s="48">
        <v>0.10879</v>
      </c>
      <c r="K59" s="52">
        <f t="shared" si="84"/>
        <v>829.30617000000007</v>
      </c>
      <c r="L59" s="56">
        <f t="shared" si="85"/>
        <v>1530.65</v>
      </c>
    </row>
    <row r="60" spans="1:12" ht="15.75" customHeight="1" x14ac:dyDescent="0.25">
      <c r="A60" s="46">
        <f t="shared" si="82"/>
        <v>43442</v>
      </c>
      <c r="B60" s="47">
        <v>20</v>
      </c>
      <c r="C60" s="47">
        <v>22928</v>
      </c>
      <c r="D60" s="48" t="s">
        <v>13</v>
      </c>
      <c r="E60" s="49" t="s">
        <v>19</v>
      </c>
      <c r="F60" s="49" t="s">
        <v>70</v>
      </c>
      <c r="G60" s="76"/>
      <c r="H60" s="50">
        <f t="shared" si="83"/>
        <v>43442</v>
      </c>
      <c r="I60" s="51">
        <v>0.11397</v>
      </c>
      <c r="J60" s="48">
        <v>0.10879</v>
      </c>
      <c r="K60" s="52">
        <f t="shared" si="84"/>
        <v>118.76704000000009</v>
      </c>
      <c r="L60" s="56">
        <f t="shared" si="85"/>
        <v>1146.4000000000001</v>
      </c>
    </row>
    <row r="61" spans="1:12" ht="15.75" customHeight="1" x14ac:dyDescent="0.25">
      <c r="A61" s="46">
        <f t="shared" si="82"/>
        <v>43411</v>
      </c>
      <c r="B61" s="47">
        <v>19</v>
      </c>
      <c r="C61" s="47">
        <v>22496</v>
      </c>
      <c r="D61" s="48" t="s">
        <v>13</v>
      </c>
      <c r="E61" s="49" t="s">
        <v>19</v>
      </c>
      <c r="F61" s="49" t="s">
        <v>70</v>
      </c>
      <c r="G61" s="76"/>
      <c r="H61" s="50">
        <f t="shared" si="83"/>
        <v>43411</v>
      </c>
      <c r="I61" s="51">
        <v>0.11397</v>
      </c>
      <c r="J61" s="48">
        <v>0.10879</v>
      </c>
      <c r="K61" s="52">
        <f t="shared" si="84"/>
        <v>116.52928000000009</v>
      </c>
      <c r="L61" s="56">
        <f t="shared" si="85"/>
        <v>1184</v>
      </c>
    </row>
    <row r="62" spans="1:12" ht="15.75" customHeight="1" x14ac:dyDescent="0.25">
      <c r="A62" s="46">
        <f t="shared" si="82"/>
        <v>43380</v>
      </c>
      <c r="B62" s="47">
        <v>18</v>
      </c>
      <c r="C62" s="47">
        <v>20937</v>
      </c>
      <c r="D62" s="48" t="s">
        <v>13</v>
      </c>
      <c r="E62" s="49" t="s">
        <v>19</v>
      </c>
      <c r="F62" s="49" t="s">
        <v>70</v>
      </c>
      <c r="G62" s="76"/>
      <c r="H62" s="50">
        <f t="shared" si="83"/>
        <v>43380</v>
      </c>
      <c r="I62" s="51">
        <v>0.11397</v>
      </c>
      <c r="J62" s="48">
        <v>0.10879</v>
      </c>
      <c r="K62" s="52">
        <f t="shared" si="84"/>
        <v>108.45366000000008</v>
      </c>
      <c r="L62" s="56">
        <f t="shared" si="85"/>
        <v>1163.1666666666667</v>
      </c>
    </row>
    <row r="63" spans="1:12" ht="15.75" customHeight="1" x14ac:dyDescent="0.25">
      <c r="A63" s="46">
        <f>A64+31</f>
        <v>43349</v>
      </c>
      <c r="B63" s="47">
        <v>18</v>
      </c>
      <c r="C63" s="47">
        <v>20568</v>
      </c>
      <c r="D63" s="48" t="s">
        <v>13</v>
      </c>
      <c r="E63" s="49" t="s">
        <v>19</v>
      </c>
      <c r="F63" s="49" t="s">
        <v>70</v>
      </c>
      <c r="G63" s="76"/>
      <c r="H63" s="50">
        <f t="shared" si="83"/>
        <v>43349</v>
      </c>
      <c r="I63" s="51">
        <v>0.11397</v>
      </c>
      <c r="J63" s="48">
        <v>0.10879</v>
      </c>
      <c r="K63" s="52">
        <f t="shared" si="84"/>
        <v>106.54224000000008</v>
      </c>
      <c r="L63" s="56">
        <f t="shared" si="85"/>
        <v>1142.6666666666667</v>
      </c>
    </row>
    <row r="64" spans="1:12" ht="15.75" customHeight="1" x14ac:dyDescent="0.25">
      <c r="A64" s="46">
        <f t="shared" ref="A64:A70" si="86">A65+31</f>
        <v>43318</v>
      </c>
      <c r="B64" s="47">
        <v>16</v>
      </c>
      <c r="C64" s="47">
        <v>17047</v>
      </c>
      <c r="D64" s="48" t="s">
        <v>13</v>
      </c>
      <c r="E64" s="49" t="s">
        <v>19</v>
      </c>
      <c r="F64" s="49" t="s">
        <v>70</v>
      </c>
      <c r="G64" s="76"/>
      <c r="H64" s="50">
        <f t="shared" si="83"/>
        <v>43318</v>
      </c>
      <c r="I64" s="51">
        <v>0.11397</v>
      </c>
      <c r="J64" s="48">
        <v>0.10879</v>
      </c>
      <c r="K64" s="52">
        <f t="shared" si="84"/>
        <v>88.303460000000072</v>
      </c>
      <c r="L64" s="56">
        <f t="shared" si="85"/>
        <v>1065.4375</v>
      </c>
    </row>
    <row r="65" spans="1:28" ht="15.75" customHeight="1" x14ac:dyDescent="0.25">
      <c r="A65" s="46">
        <f t="shared" si="86"/>
        <v>43287</v>
      </c>
      <c r="B65" s="47">
        <v>6</v>
      </c>
      <c r="C65" s="47">
        <v>8330</v>
      </c>
      <c r="D65" s="48" t="s">
        <v>13</v>
      </c>
      <c r="E65" s="49" t="s">
        <v>19</v>
      </c>
      <c r="F65" s="49" t="s">
        <v>70</v>
      </c>
      <c r="G65" s="76"/>
      <c r="H65" s="50">
        <f t="shared" si="83"/>
        <v>43287</v>
      </c>
      <c r="I65" s="51">
        <v>0.11397</v>
      </c>
      <c r="J65" s="48">
        <v>0.10879</v>
      </c>
      <c r="K65" s="52">
        <f t="shared" si="84"/>
        <v>43.149400000000036</v>
      </c>
      <c r="L65" s="56">
        <f t="shared" si="85"/>
        <v>1388.3333333333333</v>
      </c>
    </row>
    <row r="66" spans="1:28" ht="15.75" customHeight="1" x14ac:dyDescent="0.25">
      <c r="A66" s="57">
        <f t="shared" si="86"/>
        <v>43256</v>
      </c>
      <c r="B66" s="58"/>
      <c r="C66" s="58"/>
      <c r="D66" s="60"/>
      <c r="E66" s="61"/>
      <c r="F66" s="61"/>
      <c r="G66" s="76"/>
      <c r="H66" s="62">
        <f t="shared" si="83"/>
        <v>43256</v>
      </c>
      <c r="I66" s="63"/>
      <c r="J66" s="64"/>
      <c r="K66" s="65"/>
      <c r="L66" s="69"/>
    </row>
    <row r="67" spans="1:28" ht="15.75" customHeight="1" x14ac:dyDescent="0.25">
      <c r="A67" s="57">
        <f t="shared" si="86"/>
        <v>43225</v>
      </c>
      <c r="B67" s="59"/>
      <c r="C67" s="59"/>
      <c r="D67" s="60"/>
      <c r="E67" s="61"/>
      <c r="F67" s="61"/>
      <c r="G67" s="76"/>
      <c r="H67" s="62">
        <f t="shared" si="83"/>
        <v>43225</v>
      </c>
      <c r="I67" s="63"/>
      <c r="J67" s="64"/>
      <c r="K67" s="65"/>
      <c r="L67" s="69"/>
    </row>
    <row r="68" spans="1:28" ht="15.75" customHeight="1" x14ac:dyDescent="0.25">
      <c r="A68" s="57">
        <f t="shared" si="86"/>
        <v>43194</v>
      </c>
      <c r="B68" s="59"/>
      <c r="C68" s="59"/>
      <c r="D68" s="60"/>
      <c r="E68" s="61"/>
      <c r="F68" s="61"/>
      <c r="G68" s="76"/>
      <c r="H68" s="62">
        <f t="shared" si="83"/>
        <v>43194</v>
      </c>
      <c r="I68" s="63"/>
      <c r="J68" s="64"/>
      <c r="K68" s="65"/>
      <c r="L68" s="69"/>
    </row>
    <row r="69" spans="1:28" ht="15.75" customHeight="1" x14ac:dyDescent="0.25">
      <c r="A69" s="57">
        <f t="shared" si="86"/>
        <v>43163</v>
      </c>
      <c r="B69" s="59"/>
      <c r="C69" s="59"/>
      <c r="D69" s="60"/>
      <c r="E69" s="61"/>
      <c r="F69" s="61"/>
      <c r="G69" s="76"/>
      <c r="H69" s="62">
        <f t="shared" si="83"/>
        <v>43163</v>
      </c>
      <c r="I69" s="63"/>
      <c r="J69" s="64"/>
      <c r="K69" s="65"/>
      <c r="L69" s="69"/>
    </row>
    <row r="70" spans="1:28" ht="15.75" customHeight="1" x14ac:dyDescent="0.25">
      <c r="A70" s="57">
        <f t="shared" si="86"/>
        <v>43132</v>
      </c>
      <c r="B70" s="59"/>
      <c r="C70" s="59"/>
      <c r="D70" s="60"/>
      <c r="E70" s="61"/>
      <c r="F70" s="61"/>
      <c r="G70" s="76"/>
      <c r="H70" s="62">
        <f t="shared" si="83"/>
        <v>43132</v>
      </c>
      <c r="I70" s="63"/>
      <c r="J70" s="64"/>
      <c r="K70" s="65"/>
      <c r="L70" s="69"/>
    </row>
    <row r="71" spans="1:28" ht="15.75" customHeight="1" x14ac:dyDescent="0.25">
      <c r="A71" s="57">
        <v>43101</v>
      </c>
      <c r="B71" s="58"/>
      <c r="C71" s="58"/>
      <c r="D71" s="60"/>
      <c r="E71" s="61"/>
      <c r="F71" s="61"/>
      <c r="G71" s="76"/>
      <c r="H71" s="62">
        <f t="shared" si="83"/>
        <v>43101</v>
      </c>
      <c r="I71" s="63"/>
      <c r="J71" s="64"/>
      <c r="K71" s="65"/>
      <c r="L71" s="69"/>
    </row>
    <row r="73" spans="1:28" x14ac:dyDescent="0.25">
      <c r="A73" s="73" t="s">
        <v>42</v>
      </c>
      <c r="C73" s="30"/>
      <c r="D73" s="30"/>
      <c r="Q73" s="70"/>
      <c r="S73" s="71"/>
      <c r="T73" s="71"/>
      <c r="U73" s="71"/>
      <c r="V73" s="71"/>
      <c r="W73" s="71"/>
      <c r="X73" s="71"/>
      <c r="Y73" s="71"/>
      <c r="Z73" s="71"/>
      <c r="AA73" s="71"/>
      <c r="AB73" s="72"/>
    </row>
    <row r="74" spans="1:28" x14ac:dyDescent="0.25">
      <c r="A74" s="74" t="s">
        <v>43</v>
      </c>
      <c r="B74" s="74"/>
      <c r="C74" s="74"/>
      <c r="D74" s="74"/>
      <c r="Q74" s="70"/>
      <c r="S74" s="71"/>
      <c r="T74" s="71"/>
      <c r="U74" s="71"/>
      <c r="V74" s="71"/>
      <c r="W74" s="71"/>
      <c r="X74" s="71"/>
      <c r="Y74" s="71"/>
      <c r="Z74" s="71"/>
      <c r="AA74" s="71"/>
      <c r="AB74" s="72"/>
    </row>
    <row r="75" spans="1:28" x14ac:dyDescent="0.25">
      <c r="C75" s="30"/>
      <c r="D75" s="30"/>
      <c r="Q75" s="70"/>
      <c r="S75" s="71"/>
      <c r="T75" s="71"/>
      <c r="U75" s="71"/>
      <c r="V75" s="71"/>
      <c r="W75" s="71"/>
      <c r="X75" s="71"/>
      <c r="Y75" s="71"/>
      <c r="Z75" s="71"/>
      <c r="AA75" s="71"/>
      <c r="AB75" s="72"/>
    </row>
    <row r="76" spans="1:28" x14ac:dyDescent="0.25">
      <c r="C76" s="30"/>
      <c r="D76" s="30"/>
      <c r="Q76" s="70"/>
      <c r="S76" s="71"/>
      <c r="T76" s="71"/>
      <c r="U76" s="71"/>
      <c r="V76" s="71"/>
      <c r="W76" s="71"/>
      <c r="X76" s="71"/>
      <c r="Y76" s="71"/>
      <c r="Z76" s="71"/>
      <c r="AA76" s="71"/>
      <c r="AB76" s="72"/>
    </row>
    <row r="77" spans="1:28" x14ac:dyDescent="0.25">
      <c r="C77" s="30"/>
      <c r="D77" s="30"/>
      <c r="Q77" s="70"/>
      <c r="S77" s="71"/>
      <c r="T77" s="71"/>
      <c r="U77" s="71"/>
      <c r="V77" s="71"/>
      <c r="W77" s="71"/>
      <c r="X77" s="71"/>
      <c r="Y77" s="71"/>
      <c r="Z77" s="71"/>
      <c r="AA77" s="71"/>
      <c r="AB77" s="72"/>
    </row>
    <row r="78" spans="1:28" x14ac:dyDescent="0.25">
      <c r="C78" s="30"/>
      <c r="D78" s="30"/>
      <c r="Q78" s="70"/>
      <c r="S78" s="71"/>
      <c r="T78" s="71"/>
      <c r="U78" s="71"/>
      <c r="V78" s="71"/>
      <c r="W78" s="71"/>
      <c r="X78" s="71"/>
      <c r="Y78" s="71"/>
      <c r="Z78" s="71"/>
      <c r="AA78" s="71"/>
      <c r="AB78" s="72"/>
    </row>
    <row r="79" spans="1:28" x14ac:dyDescent="0.25">
      <c r="A79" s="73" t="s">
        <v>44</v>
      </c>
    </row>
    <row r="80" spans="1:28" ht="30.75" customHeight="1" x14ac:dyDescent="0.25">
      <c r="A80" s="130" t="s">
        <v>45</v>
      </c>
      <c r="B80" s="131"/>
      <c r="C80" s="131"/>
      <c r="D80" s="131"/>
      <c r="E80" s="131"/>
      <c r="F80" s="131"/>
      <c r="G80" s="131"/>
      <c r="H80" s="131"/>
      <c r="I80" s="131"/>
    </row>
    <row r="82" spans="1:12" x14ac:dyDescent="0.25">
      <c r="A82" s="75" t="s">
        <v>47</v>
      </c>
    </row>
    <row r="84" spans="1:12" x14ac:dyDescent="0.25">
      <c r="A84" s="73" t="s">
        <v>46</v>
      </c>
      <c r="B84" s="73"/>
    </row>
    <row r="85" spans="1:12" x14ac:dyDescent="0.25">
      <c r="A85" s="132" t="s">
        <v>75</v>
      </c>
      <c r="B85" s="132"/>
      <c r="C85" s="132"/>
      <c r="D85" s="132"/>
      <c r="E85" s="132"/>
      <c r="F85" s="132"/>
      <c r="G85" s="132"/>
      <c r="H85" s="132"/>
      <c r="I85" s="132"/>
      <c r="J85" s="132"/>
      <c r="K85" s="132"/>
      <c r="L85" s="132"/>
    </row>
  </sheetData>
  <mergeCells count="17">
    <mergeCell ref="A38:N38"/>
    <mergeCell ref="A1:N1"/>
    <mergeCell ref="P1:AD1"/>
    <mergeCell ref="A2:N2"/>
    <mergeCell ref="P2:AD2"/>
    <mergeCell ref="A4:N4"/>
    <mergeCell ref="P4:AD4"/>
    <mergeCell ref="Q5:S5"/>
    <mergeCell ref="T5:V5"/>
    <mergeCell ref="W5:Y5"/>
    <mergeCell ref="Z5:AB5"/>
    <mergeCell ref="AD5:AD6"/>
    <mergeCell ref="A39:N39"/>
    <mergeCell ref="I40:K40"/>
    <mergeCell ref="L40:L41"/>
    <mergeCell ref="A80:I80"/>
    <mergeCell ref="A85:L85"/>
  </mergeCells>
  <phoneticPr fontId="31" type="noConversion"/>
  <hyperlinks>
    <hyperlink ref="A74:D74" r:id="rId1" display="Carlisle Community Choice Power Supply Program" xr:uid="{00000000-0004-0000-0200-000000000000}"/>
  </hyperlinks>
  <printOptions horizontalCentered="1" verticalCentered="1"/>
  <pageMargins left="0.25" right="0.25" top="0.25" bottom="0.25" header="0.05" footer="0.05"/>
  <pageSetup scale="69" fitToWidth="2" orientation="landscape" horizontalDpi="4294967293" verticalDpi="4294967293" r:id="rId2"/>
  <colBreaks count="1" manualBreakCount="1">
    <brk id="15" max="61" man="1"/>
  </col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4"/>
  <sheetViews>
    <sheetView workbookViewId="0"/>
  </sheetViews>
  <sheetFormatPr defaultRowHeight="15.75" x14ac:dyDescent="0.25"/>
  <cols>
    <col min="1" max="1" width="41.7109375" style="2" customWidth="1"/>
    <col min="2" max="2" width="27" style="2" bestFit="1" customWidth="1"/>
    <col min="3" max="3" width="37.140625" style="2" customWidth="1"/>
    <col min="4" max="4" width="23" style="2" bestFit="1" customWidth="1"/>
    <col min="5" max="5" width="24" style="2" bestFit="1" customWidth="1"/>
    <col min="6" max="7" width="16.42578125" style="2" bestFit="1" customWidth="1"/>
    <col min="8" max="8" width="12.42578125" style="2" bestFit="1" customWidth="1"/>
    <col min="9" max="9" width="15" style="2" bestFit="1" customWidth="1"/>
    <col min="10" max="11" width="12.85546875" style="2" bestFit="1" customWidth="1"/>
    <col min="12" max="12" width="9.140625" style="2"/>
    <col min="13" max="14" width="9.28515625" style="2" bestFit="1" customWidth="1"/>
    <col min="15" max="15" width="11.5703125" style="2" bestFit="1" customWidth="1"/>
    <col min="16" max="27" width="9.140625" style="2"/>
    <col min="28" max="32" width="9.28515625" style="2" bestFit="1" customWidth="1"/>
    <col min="33" max="33" width="12.7109375" style="2" bestFit="1" customWidth="1"/>
    <col min="34" max="34" width="9.42578125" style="2" bestFit="1" customWidth="1"/>
    <col min="35" max="35" width="12.85546875" style="2" bestFit="1" customWidth="1"/>
    <col min="36" max="38" width="9.28515625" style="2" bestFit="1" customWidth="1"/>
    <col min="39" max="40" width="10.42578125" style="2" bestFit="1" customWidth="1"/>
    <col min="41" max="41" width="14.5703125" style="2" bestFit="1" customWidth="1"/>
    <col min="42" max="42" width="10.42578125" style="2" bestFit="1" customWidth="1"/>
    <col min="43" max="43" width="14.5703125" style="2" bestFit="1" customWidth="1"/>
    <col min="44" max="16384" width="9.140625" style="2"/>
  </cols>
  <sheetData>
    <row r="1" spans="1:11" x14ac:dyDescent="0.25">
      <c r="A1" s="1" t="s">
        <v>55</v>
      </c>
    </row>
    <row r="2" spans="1:11" x14ac:dyDescent="0.25">
      <c r="A2" s="6" t="s">
        <v>20</v>
      </c>
      <c r="B2" s="7" t="s">
        <v>54</v>
      </c>
      <c r="C2" s="7" t="s">
        <v>53</v>
      </c>
      <c r="D2" s="2" t="s">
        <v>5</v>
      </c>
      <c r="F2" s="19"/>
      <c r="G2" s="19"/>
    </row>
    <row r="3" spans="1:11" x14ac:dyDescent="0.25">
      <c r="A3" s="22" t="str">
        <f>A12</f>
        <v>Q2'19</v>
      </c>
      <c r="B3" s="8">
        <f>B12+C12</f>
        <v>91461</v>
      </c>
      <c r="C3" s="8">
        <v>169167</v>
      </c>
      <c r="D3" s="2">
        <v>1</v>
      </c>
      <c r="F3" s="78"/>
      <c r="G3" s="78"/>
      <c r="H3" s="78"/>
      <c r="I3" s="78"/>
      <c r="J3" s="78"/>
      <c r="K3" s="19"/>
    </row>
    <row r="4" spans="1:11" x14ac:dyDescent="0.25">
      <c r="A4" s="22" t="str">
        <f t="shared" ref="A4:A7" si="0">A13</f>
        <v>Q3'19</v>
      </c>
      <c r="B4" s="8">
        <f t="shared" ref="B4:B7" si="1">B13+C13</f>
        <v>-7496</v>
      </c>
      <c r="C4" s="8">
        <v>99311</v>
      </c>
      <c r="D4" s="2">
        <v>2</v>
      </c>
      <c r="F4" s="78"/>
      <c r="G4" s="78"/>
      <c r="H4" s="89"/>
      <c r="I4" s="78"/>
      <c r="J4" s="78"/>
      <c r="K4" s="77"/>
    </row>
    <row r="5" spans="1:11" x14ac:dyDescent="0.25">
      <c r="A5" s="22" t="str">
        <f t="shared" si="0"/>
        <v>Q4'19</v>
      </c>
      <c r="B5" s="8">
        <f t="shared" si="1"/>
        <v>-6913</v>
      </c>
      <c r="C5" s="8">
        <v>91055</v>
      </c>
      <c r="D5" s="2">
        <v>3</v>
      </c>
      <c r="F5" s="78"/>
      <c r="G5" s="78"/>
      <c r="H5" s="89"/>
      <c r="I5" s="78"/>
      <c r="J5" s="78"/>
      <c r="K5" s="77"/>
    </row>
    <row r="6" spans="1:11" x14ac:dyDescent="0.25">
      <c r="A6" s="22" t="str">
        <f t="shared" si="0"/>
        <v>Q1'20</v>
      </c>
      <c r="B6" s="8">
        <f t="shared" si="1"/>
        <v>65345</v>
      </c>
      <c r="C6" s="8">
        <v>160259</v>
      </c>
      <c r="D6" s="2">
        <v>4</v>
      </c>
      <c r="F6" s="78"/>
      <c r="G6" s="78"/>
      <c r="H6" s="89"/>
      <c r="I6" s="78"/>
      <c r="J6" s="78"/>
      <c r="K6" s="77"/>
    </row>
    <row r="7" spans="1:11" x14ac:dyDescent="0.25">
      <c r="A7" s="22" t="str">
        <f t="shared" si="0"/>
        <v>Q2'20</v>
      </c>
      <c r="B7" s="8">
        <f t="shared" si="1"/>
        <v>66049</v>
      </c>
      <c r="C7" s="8">
        <v>161758</v>
      </c>
      <c r="D7" s="2">
        <v>5</v>
      </c>
      <c r="F7" s="78"/>
      <c r="G7" s="78"/>
      <c r="H7" s="89"/>
      <c r="I7" s="78"/>
      <c r="J7" s="78"/>
      <c r="K7" s="77"/>
    </row>
    <row r="8" spans="1:11" x14ac:dyDescent="0.25">
      <c r="A8" s="22"/>
      <c r="B8" s="8"/>
      <c r="E8" s="77"/>
      <c r="F8" s="78"/>
      <c r="G8" s="78"/>
      <c r="H8" s="78"/>
      <c r="I8" s="78"/>
      <c r="J8" s="78"/>
    </row>
    <row r="9" spans="1:11" x14ac:dyDescent="0.25">
      <c r="E9" s="77"/>
      <c r="F9" s="78"/>
      <c r="G9" s="78"/>
      <c r="H9" s="78"/>
      <c r="I9" s="78"/>
      <c r="J9" s="78"/>
    </row>
    <row r="10" spans="1:11" x14ac:dyDescent="0.25">
      <c r="A10" s="1" t="s">
        <v>22</v>
      </c>
      <c r="E10" s="77"/>
      <c r="F10" s="78"/>
      <c r="G10" s="78"/>
      <c r="H10" s="78"/>
      <c r="I10" s="78"/>
      <c r="J10" s="78"/>
    </row>
    <row r="11" spans="1:11" ht="27.75" customHeight="1" x14ac:dyDescent="0.25">
      <c r="A11" s="6" t="s">
        <v>20</v>
      </c>
      <c r="B11" s="9" t="s">
        <v>50</v>
      </c>
      <c r="C11" s="9" t="s">
        <v>51</v>
      </c>
      <c r="D11" s="2" t="s">
        <v>5</v>
      </c>
      <c r="E11"/>
      <c r="F11" s="78"/>
      <c r="G11" s="78"/>
      <c r="H11" s="78"/>
      <c r="I11" s="24"/>
      <c r="J11" s="24"/>
    </row>
    <row r="12" spans="1:11" x14ac:dyDescent="0.25">
      <c r="A12" s="22" t="s">
        <v>57</v>
      </c>
      <c r="B12" s="10">
        <v>88065</v>
      </c>
      <c r="C12" s="10">
        <v>3396</v>
      </c>
      <c r="D12" s="2">
        <v>1</v>
      </c>
      <c r="F12" s="78"/>
      <c r="G12" s="78"/>
      <c r="H12" s="24"/>
      <c r="I12" s="24"/>
      <c r="J12" s="24"/>
    </row>
    <row r="13" spans="1:11" x14ac:dyDescent="0.25">
      <c r="A13" s="22" t="s">
        <v>60</v>
      </c>
      <c r="B13" s="10">
        <v>-6791</v>
      </c>
      <c r="C13" s="10">
        <v>-705</v>
      </c>
      <c r="D13" s="2">
        <v>2</v>
      </c>
      <c r="F13" s="78"/>
      <c r="G13" s="78"/>
      <c r="H13" s="24"/>
      <c r="I13" s="24"/>
      <c r="J13" s="24"/>
    </row>
    <row r="14" spans="1:11" x14ac:dyDescent="0.25">
      <c r="A14" s="22" t="s">
        <v>64</v>
      </c>
      <c r="B14" s="10">
        <v>-6209</v>
      </c>
      <c r="C14" s="10">
        <v>-704</v>
      </c>
      <c r="D14" s="2">
        <v>3</v>
      </c>
      <c r="F14" s="78"/>
      <c r="G14" s="78"/>
      <c r="H14" s="24"/>
      <c r="I14" s="24"/>
      <c r="J14" s="24"/>
    </row>
    <row r="15" spans="1:11" x14ac:dyDescent="0.25">
      <c r="A15" s="22" t="s">
        <v>71</v>
      </c>
      <c r="B15" s="10">
        <v>63489</v>
      </c>
      <c r="C15" s="10">
        <v>1856</v>
      </c>
      <c r="D15" s="2">
        <v>4</v>
      </c>
      <c r="F15" s="78"/>
      <c r="G15" s="78"/>
      <c r="H15" s="24"/>
      <c r="I15" s="24"/>
      <c r="J15" s="24"/>
    </row>
    <row r="16" spans="1:11" x14ac:dyDescent="0.25">
      <c r="A16" s="22" t="s">
        <v>74</v>
      </c>
      <c r="B16" s="10">
        <v>64494</v>
      </c>
      <c r="C16" s="10">
        <v>1555</v>
      </c>
      <c r="D16" s="2">
        <v>5</v>
      </c>
      <c r="F16" s="78"/>
      <c r="G16" s="78"/>
      <c r="H16" s="24"/>
      <c r="I16" s="24"/>
      <c r="J16" s="24"/>
    </row>
    <row r="17" spans="1:11" x14ac:dyDescent="0.25">
      <c r="A17" s="22"/>
      <c r="B17" s="8"/>
      <c r="C17" s="8"/>
      <c r="D17" s="8"/>
      <c r="E17" s="8"/>
      <c r="F17" s="78"/>
      <c r="G17" s="78"/>
      <c r="H17" s="24"/>
      <c r="I17" s="24"/>
      <c r="J17" s="24"/>
    </row>
    <row r="18" spans="1:11" x14ac:dyDescent="0.25">
      <c r="F18" s="78"/>
      <c r="G18" s="78"/>
      <c r="H18" s="24"/>
      <c r="I18" s="24"/>
      <c r="J18" s="24"/>
    </row>
    <row r="19" spans="1:11" x14ac:dyDescent="0.25">
      <c r="A19" s="1" t="s">
        <v>8</v>
      </c>
      <c r="B19" s="1"/>
      <c r="C19" s="1"/>
      <c r="D19" s="1"/>
      <c r="E19" s="1"/>
      <c r="F19" s="77"/>
      <c r="G19" s="77"/>
      <c r="H19" s="24"/>
      <c r="I19" s="24"/>
      <c r="J19" s="24"/>
      <c r="K19" s="24"/>
    </row>
    <row r="20" spans="1:11" x14ac:dyDescent="0.25">
      <c r="A20" s="1"/>
      <c r="B20" s="1"/>
      <c r="C20" s="1"/>
      <c r="D20" s="1"/>
      <c r="E20" s="1"/>
      <c r="F20" s="24"/>
      <c r="G20" s="24"/>
      <c r="H20" s="24"/>
      <c r="I20" s="24"/>
      <c r="J20" s="24"/>
      <c r="K20" s="24"/>
    </row>
    <row r="21" spans="1:11" ht="28.5" customHeight="1" x14ac:dyDescent="0.25">
      <c r="A21" s="3"/>
      <c r="B21" s="4" t="s">
        <v>1</v>
      </c>
      <c r="C21" s="23"/>
      <c r="D21" s="23"/>
      <c r="E21" s="23"/>
      <c r="F21" s="24"/>
      <c r="G21" s="24"/>
      <c r="H21" s="24"/>
      <c r="I21" s="24"/>
      <c r="J21" s="24"/>
      <c r="K21" s="24"/>
    </row>
    <row r="22" spans="1:11" x14ac:dyDescent="0.25">
      <c r="A22" s="5" t="s">
        <v>2</v>
      </c>
      <c r="B22" s="27">
        <v>1453</v>
      </c>
      <c r="C22" s="79"/>
      <c r="D22" s="79"/>
      <c r="E22" s="79"/>
      <c r="F22" s="24"/>
      <c r="G22" s="24"/>
      <c r="H22" s="24"/>
      <c r="I22" s="24"/>
      <c r="J22" s="24"/>
      <c r="K22" s="24"/>
    </row>
    <row r="23" spans="1:11" x14ac:dyDescent="0.25">
      <c r="A23" s="5" t="s">
        <v>3</v>
      </c>
      <c r="B23" s="27">
        <v>74</v>
      </c>
      <c r="C23" s="28"/>
      <c r="D23" s="29"/>
      <c r="E23" s="29"/>
      <c r="F23" s="24"/>
      <c r="G23" s="24"/>
      <c r="H23" s="24"/>
      <c r="I23" s="24"/>
      <c r="J23" s="24"/>
      <c r="K23" s="24"/>
    </row>
    <row r="24" spans="1:11" x14ac:dyDescent="0.25">
      <c r="A24" s="5" t="s">
        <v>21</v>
      </c>
      <c r="B24" s="27">
        <v>27</v>
      </c>
      <c r="C24" s="28"/>
      <c r="D24" s="29"/>
      <c r="E24" s="29"/>
      <c r="F24" s="24"/>
      <c r="G24" s="24"/>
      <c r="H24" s="24"/>
      <c r="I24" s="24"/>
      <c r="J24" s="24"/>
      <c r="K24" s="24"/>
    </row>
    <row r="25" spans="1:11" x14ac:dyDescent="0.25">
      <c r="A25" s="16" t="s">
        <v>48</v>
      </c>
      <c r="B25" s="80">
        <f>SUM(B22:B24)</f>
        <v>1554</v>
      </c>
      <c r="F25" s="24"/>
      <c r="G25" s="24"/>
      <c r="H25" s="24"/>
      <c r="I25" s="24"/>
      <c r="J25" s="24"/>
      <c r="K25" s="24"/>
    </row>
    <row r="26" spans="1:11" x14ac:dyDescent="0.25">
      <c r="D26" s="2" t="str">
        <f>'Chart Data'!A25 &amp; " " &amp; TEXT('Chart Data'!B25, "#,#0")</f>
        <v>AVERAGE METERS/MONTH BY RATE CLASS: 1,554</v>
      </c>
      <c r="F26" s="24"/>
      <c r="G26" s="24"/>
      <c r="H26" s="24"/>
      <c r="I26" s="24"/>
      <c r="J26" s="24"/>
      <c r="K26" s="24"/>
    </row>
    <row r="27" spans="1:11" x14ac:dyDescent="0.25">
      <c r="A27" s="1" t="s">
        <v>9</v>
      </c>
      <c r="B27" s="1"/>
      <c r="C27" s="1"/>
      <c r="D27" s="1"/>
      <c r="E27" s="18"/>
      <c r="F27" s="77"/>
      <c r="G27" s="77"/>
      <c r="H27" s="77"/>
    </row>
    <row r="28" spans="1:11" x14ac:dyDescent="0.25">
      <c r="A28" s="1"/>
      <c r="B28" s="1"/>
      <c r="C28" s="1"/>
      <c r="F28" s="77"/>
      <c r="G28" s="77"/>
      <c r="H28" s="77"/>
    </row>
    <row r="29" spans="1:11" ht="28.5" customHeight="1" x14ac:dyDescent="0.25">
      <c r="A29" s="3" t="s">
        <v>6</v>
      </c>
      <c r="B29" s="4" t="s">
        <v>10</v>
      </c>
      <c r="C29" s="23">
        <v>43525</v>
      </c>
      <c r="D29" s="23">
        <v>43497</v>
      </c>
      <c r="E29" s="23">
        <v>43466</v>
      </c>
      <c r="F29" s="77"/>
      <c r="G29" s="77"/>
      <c r="H29" s="77"/>
    </row>
    <row r="30" spans="1:11" x14ac:dyDescent="0.25">
      <c r="A30" s="5" t="s">
        <v>2</v>
      </c>
      <c r="B30" s="12">
        <v>1399619</v>
      </c>
      <c r="C30" s="81"/>
      <c r="D30" s="81"/>
      <c r="E30" s="81"/>
      <c r="F30" s="77"/>
      <c r="G30" s="77"/>
      <c r="H30" s="77"/>
    </row>
    <row r="31" spans="1:11" x14ac:dyDescent="0.25">
      <c r="A31" s="5" t="s">
        <v>3</v>
      </c>
      <c r="B31" s="12">
        <v>50517.666666666664</v>
      </c>
      <c r="C31" s="81"/>
      <c r="D31" s="81"/>
      <c r="E31" s="81"/>
      <c r="F31" s="77"/>
      <c r="G31" s="77"/>
      <c r="H31" s="77"/>
    </row>
    <row r="32" spans="1:11" x14ac:dyDescent="0.25">
      <c r="A32" s="5" t="s">
        <v>21</v>
      </c>
      <c r="B32" s="12">
        <v>29797</v>
      </c>
      <c r="C32" s="82"/>
      <c r="D32" s="82"/>
      <c r="E32" s="82"/>
      <c r="F32" s="77"/>
      <c r="G32" s="77"/>
      <c r="H32" s="77"/>
    </row>
    <row r="33" spans="1:8" x14ac:dyDescent="0.25">
      <c r="A33" s="16" t="s">
        <v>49</v>
      </c>
      <c r="B33" s="17">
        <f>SUM(B30:B32)</f>
        <v>1479933.6666666667</v>
      </c>
      <c r="D33" s="2" t="str">
        <f>'Chart Data'!A33&amp; " " &amp; TEXT('Chart Data'!B33, "#,#0")</f>
        <v>AVERAGE USAGE/MONTH BY RATE CLASS: 1,479,934</v>
      </c>
      <c r="F33" s="77"/>
      <c r="G33" s="77"/>
      <c r="H33" s="77"/>
    </row>
    <row r="34" spans="1:8" x14ac:dyDescent="0.25">
      <c r="F34" s="77"/>
      <c r="G34" s="77"/>
      <c r="H34" s="77"/>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Carlisle Aggregation Report</vt:lpstr>
      <vt:lpstr>Sheet1</vt:lpstr>
      <vt:lpstr>Carlisle Detail</vt:lpstr>
      <vt:lpstr>Chart Data</vt:lpstr>
      <vt:lpstr>'Carlisle Aggregation Report'!Print_Area</vt:lpstr>
      <vt:lpstr>'Carlisle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Jennifer Gibbons</cp:lastModifiedBy>
  <cp:lastPrinted>2020-03-26T19:41:08Z</cp:lastPrinted>
  <dcterms:created xsi:type="dcterms:W3CDTF">2017-12-07T16:13:29Z</dcterms:created>
  <dcterms:modified xsi:type="dcterms:W3CDTF">2021-07-29T20:15:12Z</dcterms:modified>
</cp:coreProperties>
</file>