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Malissa Labarre\Dropbox\CPG\MUNICIPAL AGGREGATION\_Massachusetts\_MA Quarterly Reporting\2023 Q2\"/>
    </mc:Choice>
  </mc:AlternateContent>
  <xr:revisionPtr revIDLastSave="0" documentId="13_ncr:1_{8E7D5B42-A01E-43DD-B32B-13B326AD8826}" xr6:coauthVersionLast="47" xr6:coauthVersionMax="47" xr10:uidLastSave="{00000000-0000-0000-0000-000000000000}"/>
  <bookViews>
    <workbookView xWindow="-120" yWindow="-120" windowWidth="29040" windowHeight="1584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Detail'!$A$1:$AD$199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199" i="7" l="1"/>
  <c r="J199" i="7"/>
  <c r="B199" i="7"/>
  <c r="J198" i="7"/>
  <c r="K196" i="7"/>
  <c r="V198" i="7"/>
  <c r="AC198" i="7" s="1"/>
  <c r="AC197" i="7"/>
  <c r="AC196" i="7"/>
  <c r="C197" i="7"/>
  <c r="P156" i="7"/>
  <c r="S156" i="7"/>
  <c r="V156" i="7"/>
  <c r="AD156" i="7"/>
  <c r="P157" i="7"/>
  <c r="S157" i="7"/>
  <c r="V157" i="7"/>
  <c r="AD157" i="7"/>
  <c r="P158" i="7"/>
  <c r="S158" i="7"/>
  <c r="V158" i="7"/>
  <c r="AD158" i="7"/>
  <c r="P159" i="7"/>
  <c r="S159" i="7"/>
  <c r="V159" i="7"/>
  <c r="AD159" i="7"/>
  <c r="P160" i="7"/>
  <c r="S160" i="7"/>
  <c r="V160" i="7"/>
  <c r="AD160" i="7"/>
  <c r="P161" i="7"/>
  <c r="S161" i="7"/>
  <c r="V161" i="7"/>
  <c r="AD161" i="7"/>
  <c r="P162" i="7"/>
  <c r="S162" i="7"/>
  <c r="V162" i="7"/>
  <c r="AD162" i="7"/>
  <c r="P163" i="7"/>
  <c r="S163" i="7"/>
  <c r="V163" i="7"/>
  <c r="AD163" i="7"/>
  <c r="P164" i="7"/>
  <c r="S164" i="7"/>
  <c r="V164" i="7"/>
  <c r="AD164" i="7"/>
  <c r="P165" i="7"/>
  <c r="S165" i="7"/>
  <c r="V165" i="7"/>
  <c r="AC165" i="7" s="1"/>
  <c r="AD165" i="7"/>
  <c r="P166" i="7"/>
  <c r="S166" i="7"/>
  <c r="V166" i="7"/>
  <c r="AD166" i="7"/>
  <c r="P167" i="7"/>
  <c r="S167" i="7"/>
  <c r="V167" i="7"/>
  <c r="AD167" i="7"/>
  <c r="K167" i="7"/>
  <c r="J167" i="7"/>
  <c r="K166" i="7"/>
  <c r="J166" i="7"/>
  <c r="K165" i="7"/>
  <c r="J165" i="7"/>
  <c r="K164" i="7"/>
  <c r="J164" i="7"/>
  <c r="K163" i="7"/>
  <c r="J163" i="7"/>
  <c r="K162" i="7"/>
  <c r="J162" i="7"/>
  <c r="K161" i="7"/>
  <c r="J161" i="7"/>
  <c r="K160" i="7"/>
  <c r="J160" i="7"/>
  <c r="K159" i="7"/>
  <c r="J159" i="7"/>
  <c r="K158" i="7"/>
  <c r="J158" i="7"/>
  <c r="K157" i="7"/>
  <c r="J157" i="7"/>
  <c r="K156" i="7"/>
  <c r="J156" i="7"/>
  <c r="AD168" i="7"/>
  <c r="V168" i="7"/>
  <c r="S168" i="7"/>
  <c r="P168" i="7"/>
  <c r="K168" i="7"/>
  <c r="J168" i="7"/>
  <c r="P83" i="7"/>
  <c r="S83" i="7"/>
  <c r="V83" i="7"/>
  <c r="AD83" i="7"/>
  <c r="P84" i="7"/>
  <c r="S84" i="7"/>
  <c r="V84" i="7"/>
  <c r="AD84" i="7"/>
  <c r="P85" i="7"/>
  <c r="S85" i="7"/>
  <c r="V85" i="7"/>
  <c r="AD85" i="7"/>
  <c r="P86" i="7"/>
  <c r="S86" i="7"/>
  <c r="V86" i="7"/>
  <c r="AD86" i="7"/>
  <c r="P87" i="7"/>
  <c r="S87" i="7"/>
  <c r="V87" i="7"/>
  <c r="AD87" i="7"/>
  <c r="P88" i="7"/>
  <c r="S88" i="7"/>
  <c r="V88" i="7"/>
  <c r="AD88" i="7"/>
  <c r="P89" i="7"/>
  <c r="S89" i="7"/>
  <c r="V89" i="7"/>
  <c r="AD89" i="7"/>
  <c r="P90" i="7"/>
  <c r="S90" i="7"/>
  <c r="V90" i="7"/>
  <c r="AD90" i="7"/>
  <c r="P91" i="7"/>
  <c r="S91" i="7"/>
  <c r="V91" i="7"/>
  <c r="AD91" i="7"/>
  <c r="P92" i="7"/>
  <c r="S92" i="7"/>
  <c r="V92" i="7"/>
  <c r="AD92" i="7"/>
  <c r="P93" i="7"/>
  <c r="S93" i="7"/>
  <c r="V93" i="7"/>
  <c r="AD93" i="7"/>
  <c r="P94" i="7"/>
  <c r="S94" i="7"/>
  <c r="V94" i="7"/>
  <c r="AD94" i="7"/>
  <c r="K94" i="7"/>
  <c r="J94" i="7"/>
  <c r="K93" i="7"/>
  <c r="J93" i="7"/>
  <c r="K92" i="7"/>
  <c r="J92" i="7"/>
  <c r="K91" i="7"/>
  <c r="J91" i="7"/>
  <c r="K90" i="7"/>
  <c r="J90" i="7"/>
  <c r="K89" i="7"/>
  <c r="J89" i="7"/>
  <c r="K88" i="7"/>
  <c r="J88" i="7"/>
  <c r="K87" i="7"/>
  <c r="J87" i="7"/>
  <c r="K86" i="7"/>
  <c r="J86" i="7"/>
  <c r="K85" i="7"/>
  <c r="J85" i="7"/>
  <c r="K84" i="7"/>
  <c r="J84" i="7"/>
  <c r="K83" i="7"/>
  <c r="J83" i="7"/>
  <c r="AD95" i="7"/>
  <c r="V95" i="7"/>
  <c r="S95" i="7"/>
  <c r="P95" i="7"/>
  <c r="K95" i="7"/>
  <c r="J95" i="7"/>
  <c r="P7" i="7"/>
  <c r="S7" i="7"/>
  <c r="V7" i="7"/>
  <c r="Y7" i="7"/>
  <c r="AB7" i="7"/>
  <c r="AD7" i="7"/>
  <c r="P8" i="7"/>
  <c r="S8" i="7"/>
  <c r="V8" i="7"/>
  <c r="Y8" i="7"/>
  <c r="AB8" i="7"/>
  <c r="AD8" i="7"/>
  <c r="P9" i="7"/>
  <c r="S9" i="7"/>
  <c r="V9" i="7"/>
  <c r="Y9" i="7"/>
  <c r="AB9" i="7"/>
  <c r="AD9" i="7"/>
  <c r="P10" i="7"/>
  <c r="S10" i="7"/>
  <c r="V10" i="7"/>
  <c r="Y10" i="7"/>
  <c r="AB10" i="7"/>
  <c r="AD10" i="7"/>
  <c r="P11" i="7"/>
  <c r="S11" i="7"/>
  <c r="V11" i="7"/>
  <c r="Y11" i="7"/>
  <c r="AB11" i="7"/>
  <c r="AD11" i="7"/>
  <c r="P12" i="7"/>
  <c r="S12" i="7"/>
  <c r="V12" i="7"/>
  <c r="Y12" i="7"/>
  <c r="AB12" i="7"/>
  <c r="AD12" i="7"/>
  <c r="P13" i="7"/>
  <c r="S13" i="7"/>
  <c r="V13" i="7"/>
  <c r="Y13" i="7"/>
  <c r="AB13" i="7"/>
  <c r="AD13" i="7"/>
  <c r="P14" i="7"/>
  <c r="S14" i="7"/>
  <c r="V14" i="7"/>
  <c r="Y14" i="7"/>
  <c r="AB14" i="7"/>
  <c r="AD14" i="7"/>
  <c r="P15" i="7"/>
  <c r="S15" i="7"/>
  <c r="V15" i="7"/>
  <c r="Y15" i="7"/>
  <c r="AB15" i="7"/>
  <c r="AD15" i="7"/>
  <c r="P16" i="7"/>
  <c r="S16" i="7"/>
  <c r="V16" i="7"/>
  <c r="Y16" i="7"/>
  <c r="AB16" i="7"/>
  <c r="AD16" i="7"/>
  <c r="P17" i="7"/>
  <c r="S17" i="7"/>
  <c r="V17" i="7"/>
  <c r="Y17" i="7"/>
  <c r="AB17" i="7"/>
  <c r="AD17" i="7"/>
  <c r="P18" i="7"/>
  <c r="S18" i="7"/>
  <c r="V18" i="7"/>
  <c r="Y18" i="7"/>
  <c r="AB18" i="7"/>
  <c r="AD18" i="7"/>
  <c r="K18" i="7"/>
  <c r="J18" i="7"/>
  <c r="K17" i="7"/>
  <c r="J17" i="7"/>
  <c r="K16" i="7"/>
  <c r="J16" i="7"/>
  <c r="K15" i="7"/>
  <c r="J15" i="7"/>
  <c r="K14" i="7"/>
  <c r="J14" i="7"/>
  <c r="K13" i="7"/>
  <c r="J13" i="7"/>
  <c r="K12" i="7"/>
  <c r="J12" i="7"/>
  <c r="K11" i="7"/>
  <c r="J11" i="7"/>
  <c r="K10" i="7"/>
  <c r="J10" i="7"/>
  <c r="K9" i="7"/>
  <c r="J9" i="7"/>
  <c r="K8" i="7"/>
  <c r="J8" i="7"/>
  <c r="K7" i="7"/>
  <c r="J7" i="7"/>
  <c r="AD19" i="7"/>
  <c r="AB19" i="7"/>
  <c r="Y19" i="7"/>
  <c r="V19" i="7"/>
  <c r="S19" i="7"/>
  <c r="P19" i="7"/>
  <c r="K19" i="7"/>
  <c r="J19" i="7"/>
  <c r="V169" i="7"/>
  <c r="V170" i="7"/>
  <c r="V171" i="7"/>
  <c r="V172" i="7"/>
  <c r="V173" i="7"/>
  <c r="E198" i="7"/>
  <c r="E197" i="7"/>
  <c r="E196" i="7"/>
  <c r="V175" i="7"/>
  <c r="V176" i="7"/>
  <c r="V174" i="7"/>
  <c r="AC90" i="7" l="1"/>
  <c r="AC88" i="7"/>
  <c r="AC86" i="7"/>
  <c r="AC83" i="7"/>
  <c r="AC167" i="7"/>
  <c r="AC94" i="7"/>
  <c r="AC89" i="7"/>
  <c r="AC91" i="7"/>
  <c r="AC164" i="7"/>
  <c r="AC163" i="7"/>
  <c r="AC162" i="7"/>
  <c r="AC160" i="7"/>
  <c r="AC159" i="7"/>
  <c r="AC156" i="7"/>
  <c r="AC158" i="7"/>
  <c r="AC161" i="7"/>
  <c r="AC157" i="7"/>
  <c r="AC168" i="7"/>
  <c r="AC166" i="7"/>
  <c r="AC87" i="7"/>
  <c r="AC9" i="7"/>
  <c r="AC7" i="7"/>
  <c r="AC12" i="7"/>
  <c r="AC10" i="7"/>
  <c r="AC93" i="7"/>
  <c r="AC92" i="7"/>
  <c r="AC85" i="7"/>
  <c r="AC84" i="7"/>
  <c r="AC19" i="7"/>
  <c r="AC17" i="7"/>
  <c r="AC13" i="7"/>
  <c r="AC95" i="7"/>
  <c r="AC15" i="7"/>
  <c r="AC8" i="7"/>
  <c r="AC18" i="7"/>
  <c r="AC16" i="7"/>
  <c r="AC14" i="7"/>
  <c r="AC11"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44" i="7"/>
  <c r="V145" i="7"/>
  <c r="V146" i="7"/>
  <c r="V147" i="7"/>
  <c r="V148" i="7"/>
  <c r="AD169" i="7"/>
  <c r="AD170" i="7"/>
  <c r="AD171" i="7"/>
  <c r="AD172" i="7"/>
  <c r="AD173" i="7"/>
  <c r="AD174" i="7"/>
  <c r="AD175" i="7"/>
  <c r="AD176" i="7"/>
  <c r="AD177" i="7"/>
  <c r="AD178" i="7"/>
  <c r="AD179" i="7"/>
  <c r="S169" i="7"/>
  <c r="AC169" i="7" s="1"/>
  <c r="S170" i="7"/>
  <c r="AC170" i="7" s="1"/>
  <c r="S171" i="7"/>
  <c r="AC171" i="7" s="1"/>
  <c r="S172" i="7"/>
  <c r="AC172" i="7" s="1"/>
  <c r="S173" i="7"/>
  <c r="AC173" i="7" s="1"/>
  <c r="S174" i="7"/>
  <c r="AC174" i="7" s="1"/>
  <c r="S175" i="7"/>
  <c r="AC175" i="7" s="1"/>
  <c r="S176" i="7"/>
  <c r="AC176" i="7" s="1"/>
  <c r="S177" i="7"/>
  <c r="AC177" i="7" s="1"/>
  <c r="S178" i="7"/>
  <c r="AC178" i="7" s="1"/>
  <c r="S179" i="7"/>
  <c r="AC179" i="7" s="1"/>
  <c r="P169" i="7"/>
  <c r="P170" i="7"/>
  <c r="P171" i="7"/>
  <c r="P172" i="7"/>
  <c r="P173" i="7"/>
  <c r="P174" i="7"/>
  <c r="P175" i="7"/>
  <c r="P176" i="7"/>
  <c r="P177" i="7"/>
  <c r="P178" i="7"/>
  <c r="P179" i="7"/>
  <c r="K179" i="7"/>
  <c r="J179" i="7"/>
  <c r="K178" i="7"/>
  <c r="J178" i="7"/>
  <c r="K177" i="7"/>
  <c r="J177" i="7"/>
  <c r="K176" i="7"/>
  <c r="J176" i="7"/>
  <c r="K175" i="7"/>
  <c r="J175" i="7"/>
  <c r="K174" i="7"/>
  <c r="J174" i="7"/>
  <c r="K173" i="7"/>
  <c r="J173" i="7"/>
  <c r="K172" i="7"/>
  <c r="J172" i="7"/>
  <c r="K171" i="7"/>
  <c r="J171" i="7"/>
  <c r="K170" i="7"/>
  <c r="J170" i="7"/>
  <c r="K169" i="7"/>
  <c r="J169" i="7"/>
  <c r="AD180" i="7"/>
  <c r="S180" i="7"/>
  <c r="AC180" i="7" s="1"/>
  <c r="P180" i="7"/>
  <c r="K180" i="7"/>
  <c r="J180" i="7"/>
  <c r="AD96" i="7"/>
  <c r="AD97" i="7"/>
  <c r="AD98" i="7"/>
  <c r="AD99" i="7"/>
  <c r="AD100" i="7"/>
  <c r="AD101" i="7"/>
  <c r="AD102" i="7"/>
  <c r="AD103" i="7"/>
  <c r="AD104" i="7"/>
  <c r="AD105" i="7"/>
  <c r="AD106" i="7"/>
  <c r="V96" i="7"/>
  <c r="V97" i="7"/>
  <c r="V98" i="7"/>
  <c r="V99" i="7"/>
  <c r="V100" i="7"/>
  <c r="V101" i="7"/>
  <c r="V102" i="7"/>
  <c r="V103" i="7"/>
  <c r="S96" i="7"/>
  <c r="S97" i="7"/>
  <c r="S98" i="7"/>
  <c r="S99" i="7"/>
  <c r="S100" i="7"/>
  <c r="S101" i="7"/>
  <c r="S102" i="7"/>
  <c r="S103" i="7"/>
  <c r="S104" i="7"/>
  <c r="S105" i="7"/>
  <c r="S106" i="7"/>
  <c r="AC106" i="7" s="1"/>
  <c r="P96" i="7"/>
  <c r="P97" i="7"/>
  <c r="P98" i="7"/>
  <c r="P99" i="7"/>
  <c r="P100" i="7"/>
  <c r="P101" i="7"/>
  <c r="P102" i="7"/>
  <c r="P103" i="7"/>
  <c r="P104" i="7"/>
  <c r="P105" i="7"/>
  <c r="P106" i="7"/>
  <c r="K106" i="7"/>
  <c r="J106" i="7"/>
  <c r="K105" i="7"/>
  <c r="J105" i="7"/>
  <c r="K104" i="7"/>
  <c r="J104" i="7"/>
  <c r="K103" i="7"/>
  <c r="J103" i="7"/>
  <c r="K102" i="7"/>
  <c r="J102" i="7"/>
  <c r="K101" i="7"/>
  <c r="J101" i="7"/>
  <c r="K100" i="7"/>
  <c r="J100" i="7"/>
  <c r="K99" i="7"/>
  <c r="J99" i="7"/>
  <c r="K98" i="7"/>
  <c r="J98" i="7"/>
  <c r="K97" i="7"/>
  <c r="J97" i="7"/>
  <c r="K96" i="7"/>
  <c r="J96" i="7"/>
  <c r="AD107" i="7"/>
  <c r="S107" i="7"/>
  <c r="K107" i="7"/>
  <c r="J107" i="7"/>
  <c r="Y20" i="7"/>
  <c r="AB20" i="7"/>
  <c r="AD20" i="7"/>
  <c r="Y21" i="7"/>
  <c r="AB21" i="7"/>
  <c r="AD21" i="7"/>
  <c r="Y22" i="7"/>
  <c r="AB22" i="7"/>
  <c r="AD22" i="7"/>
  <c r="Y23" i="7"/>
  <c r="AB23" i="7"/>
  <c r="AD23" i="7"/>
  <c r="Y24" i="7"/>
  <c r="AB24" i="7"/>
  <c r="AD24" i="7"/>
  <c r="Y25" i="7"/>
  <c r="AB25" i="7"/>
  <c r="AD25" i="7"/>
  <c r="Y26" i="7"/>
  <c r="AB26" i="7"/>
  <c r="AD26" i="7"/>
  <c r="Y27" i="7"/>
  <c r="AB27" i="7"/>
  <c r="AD27" i="7"/>
  <c r="Y28" i="7"/>
  <c r="AB28" i="7"/>
  <c r="AD28" i="7"/>
  <c r="Y29" i="7"/>
  <c r="AB29" i="7"/>
  <c r="AD29" i="7"/>
  <c r="Y30" i="7"/>
  <c r="AB30" i="7"/>
  <c r="AD30" i="7"/>
  <c r="V20" i="7"/>
  <c r="V21" i="7"/>
  <c r="V22" i="7"/>
  <c r="V23" i="7"/>
  <c r="V24" i="7"/>
  <c r="V25" i="7"/>
  <c r="V26" i="7"/>
  <c r="V27" i="7"/>
  <c r="V28" i="7"/>
  <c r="V29" i="7"/>
  <c r="V30" i="7"/>
  <c r="S20" i="7"/>
  <c r="S21" i="7"/>
  <c r="S22" i="7"/>
  <c r="S23" i="7"/>
  <c r="S24" i="7"/>
  <c r="S25" i="7"/>
  <c r="S26" i="7"/>
  <c r="S27" i="7"/>
  <c r="S28" i="7"/>
  <c r="S29" i="7"/>
  <c r="S30" i="7"/>
  <c r="K30" i="7"/>
  <c r="J30" i="7"/>
  <c r="K29" i="7"/>
  <c r="J29" i="7"/>
  <c r="K28" i="7"/>
  <c r="J28" i="7"/>
  <c r="K27" i="7"/>
  <c r="J27" i="7"/>
  <c r="K26" i="7"/>
  <c r="J26" i="7"/>
  <c r="K25" i="7"/>
  <c r="J25" i="7"/>
  <c r="K24" i="7"/>
  <c r="J24" i="7"/>
  <c r="K23" i="7"/>
  <c r="J23" i="7"/>
  <c r="K22" i="7"/>
  <c r="J22" i="7"/>
  <c r="K21" i="7"/>
  <c r="J21" i="7"/>
  <c r="K20" i="7"/>
  <c r="J20" i="7"/>
  <c r="P20" i="7"/>
  <c r="P21" i="7"/>
  <c r="P22" i="7"/>
  <c r="P23" i="7"/>
  <c r="P24" i="7"/>
  <c r="P25" i="7"/>
  <c r="P26" i="7"/>
  <c r="P27" i="7"/>
  <c r="P28" i="7"/>
  <c r="P29" i="7"/>
  <c r="P30" i="7"/>
  <c r="AD31" i="7"/>
  <c r="AB31" i="7"/>
  <c r="Y31" i="7"/>
  <c r="V31" i="7"/>
  <c r="S31" i="7"/>
  <c r="K31" i="7"/>
  <c r="J31" i="7"/>
  <c r="I198" i="7"/>
  <c r="H198" i="7"/>
  <c r="G198" i="7"/>
  <c r="F198" i="7"/>
  <c r="D198" i="7"/>
  <c r="C198" i="7"/>
  <c r="I197" i="7"/>
  <c r="H197" i="7"/>
  <c r="G197" i="7"/>
  <c r="F197" i="7"/>
  <c r="D197" i="7"/>
  <c r="I196" i="7"/>
  <c r="H196" i="7"/>
  <c r="G196" i="7"/>
  <c r="F196" i="7"/>
  <c r="D196" i="7"/>
  <c r="C196" i="7"/>
  <c r="B198" i="7"/>
  <c r="B197" i="7"/>
  <c r="B196" i="7"/>
  <c r="K197" i="7" l="1"/>
  <c r="J196" i="7"/>
  <c r="AC96" i="7"/>
  <c r="AD196" i="7"/>
  <c r="AC97" i="7"/>
  <c r="AC99" i="7"/>
  <c r="AC98" i="7"/>
  <c r="AC103" i="7"/>
  <c r="AC104" i="7"/>
  <c r="AC107" i="7"/>
  <c r="AC100" i="7"/>
  <c r="AC102" i="7"/>
  <c r="AC101" i="7"/>
  <c r="AC105" i="7"/>
  <c r="AC28" i="7"/>
  <c r="AC24" i="7"/>
  <c r="AC20" i="7"/>
  <c r="AC29" i="7"/>
  <c r="AC25" i="7"/>
  <c r="AC21" i="7"/>
  <c r="AC31" i="7"/>
  <c r="AC30" i="7"/>
  <c r="AC26" i="7"/>
  <c r="AC22" i="7"/>
  <c r="AC27" i="7"/>
  <c r="AC23" i="7"/>
  <c r="S110" i="7"/>
  <c r="AC110" i="7" l="1"/>
  <c r="J181" i="7"/>
  <c r="K181" i="7"/>
  <c r="J182" i="7"/>
  <c r="K182" i="7"/>
  <c r="J183" i="7"/>
  <c r="K183" i="7"/>
  <c r="J184" i="7"/>
  <c r="K184" i="7"/>
  <c r="J185" i="7"/>
  <c r="K185" i="7"/>
  <c r="J186" i="7"/>
  <c r="K186" i="7"/>
  <c r="J187" i="7"/>
  <c r="K187" i="7"/>
  <c r="J188" i="7"/>
  <c r="K188" i="7"/>
  <c r="J108" i="7"/>
  <c r="K108" i="7"/>
  <c r="J109" i="7"/>
  <c r="K109" i="7"/>
  <c r="J110" i="7"/>
  <c r="K110" i="7"/>
  <c r="J111" i="7"/>
  <c r="K111" i="7"/>
  <c r="J112" i="7"/>
  <c r="K112" i="7"/>
  <c r="J113" i="7"/>
  <c r="K113" i="7"/>
  <c r="J114" i="7"/>
  <c r="K114" i="7"/>
  <c r="J115" i="7"/>
  <c r="K115" i="7"/>
  <c r="J32" i="7"/>
  <c r="K32" i="7"/>
  <c r="J33" i="7"/>
  <c r="K33" i="7"/>
  <c r="J34" i="7"/>
  <c r="K34" i="7"/>
  <c r="J35" i="7"/>
  <c r="K35" i="7"/>
  <c r="J36" i="7"/>
  <c r="K36" i="7"/>
  <c r="J37" i="7"/>
  <c r="K37" i="7"/>
  <c r="J38" i="7"/>
  <c r="K38" i="7"/>
  <c r="J39" i="7"/>
  <c r="K39" i="7"/>
  <c r="J189" i="7"/>
  <c r="K189" i="7"/>
  <c r="J190" i="7"/>
  <c r="K190" i="7"/>
  <c r="K191" i="7"/>
  <c r="J191" i="7"/>
  <c r="J116" i="7"/>
  <c r="K116" i="7"/>
  <c r="J117" i="7"/>
  <c r="K117" i="7"/>
  <c r="J118" i="7"/>
  <c r="K118" i="7"/>
  <c r="J40" i="7"/>
  <c r="K40" i="7"/>
  <c r="J41" i="7"/>
  <c r="K41" i="7"/>
  <c r="J42" i="7"/>
  <c r="K42" i="7"/>
  <c r="A33" i="6"/>
  <c r="A34" i="6"/>
  <c r="A35" i="6"/>
  <c r="A36" i="6"/>
  <c r="A32" i="6"/>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148" i="7"/>
  <c r="AD147" i="7"/>
  <c r="AD146" i="7"/>
  <c r="AD145" i="7"/>
  <c r="AD144" i="7"/>
  <c r="AD143" i="7"/>
  <c r="AD142" i="7"/>
  <c r="AD141" i="7"/>
  <c r="AD140" i="7"/>
  <c r="AD139" i="7"/>
  <c r="AD138" i="7"/>
  <c r="AD137" i="7"/>
  <c r="AD136" i="7"/>
  <c r="AD135" i="7"/>
  <c r="AD134"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91" i="7"/>
  <c r="AD190" i="7"/>
  <c r="AD189" i="7"/>
  <c r="AD188" i="7"/>
  <c r="AD187" i="7"/>
  <c r="AD186" i="7"/>
  <c r="AD185" i="7"/>
  <c r="AD184" i="7"/>
  <c r="AD183" i="7"/>
  <c r="AD182" i="7"/>
  <c r="AD181" i="7"/>
  <c r="AB198" i="7"/>
  <c r="AB197" i="7"/>
  <c r="Y198" i="7"/>
  <c r="Y197" i="7"/>
  <c r="V197" i="7"/>
  <c r="J197" i="7" l="1"/>
  <c r="K198" i="7"/>
  <c r="AD198" i="7"/>
  <c r="E199" i="7"/>
  <c r="G199" i="7"/>
  <c r="D199" i="7"/>
  <c r="C199" i="7"/>
  <c r="AD197" i="7"/>
  <c r="H199" i="7"/>
  <c r="F199" i="7"/>
  <c r="I199" i="7"/>
  <c r="AD199" i="7" l="1"/>
  <c r="K199" i="7"/>
  <c r="P2" i="7"/>
  <c r="A1" i="7"/>
  <c r="P1" i="7" s="1"/>
  <c r="P153" i="7"/>
  <c r="S191" i="7"/>
  <c r="S190" i="7"/>
  <c r="AC190" i="7" s="1"/>
  <c r="S189" i="7"/>
  <c r="S188" i="7"/>
  <c r="AC188" i="7" s="1"/>
  <c r="S187" i="7"/>
  <c r="AC187" i="7" s="1"/>
  <c r="S186" i="7"/>
  <c r="AC186" i="7" s="1"/>
  <c r="S185" i="7"/>
  <c r="AC185" i="7" s="1"/>
  <c r="S184" i="7"/>
  <c r="AC184" i="7" s="1"/>
  <c r="S183" i="7"/>
  <c r="AC183" i="7" s="1"/>
  <c r="S182" i="7"/>
  <c r="AC182" i="7" s="1"/>
  <c r="S181" i="7"/>
  <c r="P80" i="7"/>
  <c r="P4" i="7"/>
  <c r="S117" i="7"/>
  <c r="AC117" i="7" s="1"/>
  <c r="S116" i="7"/>
  <c r="AC116" i="7" s="1"/>
  <c r="S115" i="7"/>
  <c r="AC115" i="7" s="1"/>
  <c r="S114" i="7"/>
  <c r="AC114" i="7" s="1"/>
  <c r="S113" i="7"/>
  <c r="AC113" i="7" s="1"/>
  <c r="S112" i="7"/>
  <c r="AC112" i="7" s="1"/>
  <c r="S111" i="7"/>
  <c r="AC111" i="7" s="1"/>
  <c r="S109" i="7"/>
  <c r="AC109" i="7" s="1"/>
  <c r="S108" i="7"/>
  <c r="S118" i="7"/>
  <c r="AC118" i="7" s="1"/>
  <c r="J120" i="7"/>
  <c r="K120" i="7"/>
  <c r="J121" i="7"/>
  <c r="K121" i="7"/>
  <c r="J122" i="7"/>
  <c r="K122" i="7"/>
  <c r="J123" i="7"/>
  <c r="K123" i="7"/>
  <c r="J124" i="7"/>
  <c r="K124" i="7"/>
  <c r="J125" i="7"/>
  <c r="K125" i="7"/>
  <c r="J126" i="7"/>
  <c r="K126" i="7"/>
  <c r="J127" i="7"/>
  <c r="K127" i="7"/>
  <c r="J128" i="7"/>
  <c r="K128" i="7"/>
  <c r="J129" i="7"/>
  <c r="K129" i="7"/>
  <c r="J130" i="7"/>
  <c r="K130" i="7"/>
  <c r="J131" i="7"/>
  <c r="K131" i="7"/>
  <c r="J132" i="7"/>
  <c r="K132" i="7"/>
  <c r="J133" i="7"/>
  <c r="K133" i="7"/>
  <c r="J134" i="7"/>
  <c r="K134" i="7"/>
  <c r="J135" i="7"/>
  <c r="K135" i="7"/>
  <c r="J136" i="7"/>
  <c r="K136" i="7"/>
  <c r="J137" i="7"/>
  <c r="K137" i="7"/>
  <c r="J138" i="7"/>
  <c r="K138" i="7"/>
  <c r="J139" i="7"/>
  <c r="K139" i="7"/>
  <c r="J140" i="7"/>
  <c r="K140" i="7"/>
  <c r="J141" i="7"/>
  <c r="K141" i="7"/>
  <c r="J142" i="7"/>
  <c r="K142" i="7"/>
  <c r="J143" i="7"/>
  <c r="K143" i="7"/>
  <c r="J144" i="7"/>
  <c r="K144" i="7"/>
  <c r="J145" i="7"/>
  <c r="K145" i="7"/>
  <c r="J146" i="7"/>
  <c r="K146" i="7"/>
  <c r="J147" i="7"/>
  <c r="K147" i="7"/>
  <c r="J148" i="7"/>
  <c r="K148" i="7"/>
  <c r="K119" i="7"/>
  <c r="J119" i="7"/>
  <c r="AB41" i="7"/>
  <c r="Y41" i="7"/>
  <c r="V41" i="7"/>
  <c r="S41" i="7"/>
  <c r="AB40" i="7"/>
  <c r="Y40" i="7"/>
  <c r="V40" i="7"/>
  <c r="S40" i="7"/>
  <c r="AB39" i="7"/>
  <c r="Y39" i="7"/>
  <c r="V39" i="7"/>
  <c r="S39" i="7"/>
  <c r="AB38" i="7"/>
  <c r="Y38" i="7"/>
  <c r="V38" i="7"/>
  <c r="S38" i="7"/>
  <c r="AB37" i="7"/>
  <c r="Y37" i="7"/>
  <c r="V37" i="7"/>
  <c r="S37" i="7"/>
  <c r="AB36" i="7"/>
  <c r="Y36" i="7"/>
  <c r="V36" i="7"/>
  <c r="S36" i="7"/>
  <c r="AB35" i="7"/>
  <c r="Y35" i="7"/>
  <c r="V35" i="7"/>
  <c r="S35" i="7"/>
  <c r="AB34" i="7"/>
  <c r="Y34" i="7"/>
  <c r="V34" i="7"/>
  <c r="S34" i="7"/>
  <c r="AB33" i="7"/>
  <c r="Y33" i="7"/>
  <c r="V33" i="7"/>
  <c r="S33" i="7"/>
  <c r="AB32" i="7"/>
  <c r="Y32" i="7"/>
  <c r="V32" i="7"/>
  <c r="S32" i="7"/>
  <c r="AB42" i="7"/>
  <c r="Y42" i="7"/>
  <c r="V42" i="7"/>
  <c r="S42" i="7"/>
  <c r="B7" i="6"/>
  <c r="A7" i="6"/>
  <c r="S121" i="7"/>
  <c r="AC121" i="7" s="1"/>
  <c r="S120" i="7"/>
  <c r="AC120" i="7" s="1"/>
  <c r="S119" i="7"/>
  <c r="AC119" i="7" s="1"/>
  <c r="S148" i="7"/>
  <c r="AC148" i="7" s="1"/>
  <c r="S147" i="7"/>
  <c r="AC147" i="7" s="1"/>
  <c r="S146" i="7"/>
  <c r="AC146" i="7" s="1"/>
  <c r="S145" i="7"/>
  <c r="AC145" i="7" s="1"/>
  <c r="S144" i="7"/>
  <c r="AC144" i="7" s="1"/>
  <c r="S143" i="7"/>
  <c r="AC143" i="7" s="1"/>
  <c r="S142" i="7"/>
  <c r="AC142" i="7" s="1"/>
  <c r="S141" i="7"/>
  <c r="AC141" i="7" s="1"/>
  <c r="S140" i="7"/>
  <c r="AC140" i="7" s="1"/>
  <c r="S139" i="7"/>
  <c r="AC139" i="7" s="1"/>
  <c r="S138" i="7"/>
  <c r="AC138" i="7" s="1"/>
  <c r="S137" i="7"/>
  <c r="AC137" i="7" s="1"/>
  <c r="S136" i="7"/>
  <c r="AC136" i="7" s="1"/>
  <c r="S135" i="7"/>
  <c r="AC135" i="7" s="1"/>
  <c r="S134" i="7"/>
  <c r="AC134" i="7" s="1"/>
  <c r="S133" i="7"/>
  <c r="AC133" i="7" s="1"/>
  <c r="S132" i="7"/>
  <c r="AC132" i="7" s="1"/>
  <c r="S131" i="7"/>
  <c r="AC131" i="7" s="1"/>
  <c r="S130" i="7"/>
  <c r="AC130" i="7" s="1"/>
  <c r="S129" i="7"/>
  <c r="AC129" i="7" s="1"/>
  <c r="S128" i="7"/>
  <c r="AC128" i="7" s="1"/>
  <c r="S127" i="7"/>
  <c r="AC127" i="7" s="1"/>
  <c r="S126" i="7"/>
  <c r="AC126" i="7" s="1"/>
  <c r="S125" i="7"/>
  <c r="AC125" i="7" s="1"/>
  <c r="S124" i="7"/>
  <c r="AC124" i="7" s="1"/>
  <c r="S123" i="7"/>
  <c r="AC123" i="7" s="1"/>
  <c r="S122" i="7"/>
  <c r="AC122" i="7" s="1"/>
  <c r="P78" i="7"/>
  <c r="P77"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AB66" i="7"/>
  <c r="Y66" i="7"/>
  <c r="V66" i="7"/>
  <c r="S66" i="7"/>
  <c r="K66" i="7"/>
  <c r="J66" i="7"/>
  <c r="AB65" i="7"/>
  <c r="Y65" i="7"/>
  <c r="V65" i="7"/>
  <c r="S65" i="7"/>
  <c r="K65" i="7"/>
  <c r="J65" i="7"/>
  <c r="AB64" i="7"/>
  <c r="Y64" i="7"/>
  <c r="V64" i="7"/>
  <c r="S64" i="7"/>
  <c r="K64" i="7"/>
  <c r="J64" i="7"/>
  <c r="AB63" i="7"/>
  <c r="Y63" i="7"/>
  <c r="V63" i="7"/>
  <c r="S63" i="7"/>
  <c r="K63" i="7"/>
  <c r="J63" i="7"/>
  <c r="AB62" i="7"/>
  <c r="Y62" i="7"/>
  <c r="V62" i="7"/>
  <c r="S62" i="7"/>
  <c r="K62" i="7"/>
  <c r="J62" i="7"/>
  <c r="AB61" i="7"/>
  <c r="Y61" i="7"/>
  <c r="V61" i="7"/>
  <c r="S61" i="7"/>
  <c r="K61" i="7"/>
  <c r="J61" i="7"/>
  <c r="AB60" i="7"/>
  <c r="Y60" i="7"/>
  <c r="V60" i="7"/>
  <c r="S60" i="7"/>
  <c r="K60" i="7"/>
  <c r="J60" i="7"/>
  <c r="AB59" i="7"/>
  <c r="Y59" i="7"/>
  <c r="V59" i="7"/>
  <c r="S59" i="7"/>
  <c r="K59" i="7"/>
  <c r="J59" i="7"/>
  <c r="AB58" i="7"/>
  <c r="Y58" i="7"/>
  <c r="V58" i="7"/>
  <c r="S58" i="7"/>
  <c r="K58" i="7"/>
  <c r="J58" i="7"/>
  <c r="AB57" i="7"/>
  <c r="Y57" i="7"/>
  <c r="V57" i="7"/>
  <c r="S57" i="7"/>
  <c r="K57" i="7"/>
  <c r="J57" i="7"/>
  <c r="AB56" i="7"/>
  <c r="Y56" i="7"/>
  <c r="V56" i="7"/>
  <c r="S56" i="7"/>
  <c r="K56" i="7"/>
  <c r="J56" i="7"/>
  <c r="AB55" i="7"/>
  <c r="Y55" i="7"/>
  <c r="V55" i="7"/>
  <c r="S55" i="7"/>
  <c r="K55" i="7"/>
  <c r="J55" i="7"/>
  <c r="AB54" i="7"/>
  <c r="Y54" i="7"/>
  <c r="V54" i="7"/>
  <c r="S54" i="7"/>
  <c r="K54" i="7"/>
  <c r="J54" i="7"/>
  <c r="AB53" i="7"/>
  <c r="Y53" i="7"/>
  <c r="V53" i="7"/>
  <c r="S53" i="7"/>
  <c r="K53" i="7"/>
  <c r="J53" i="7"/>
  <c r="AB52" i="7"/>
  <c r="Y52" i="7"/>
  <c r="V52" i="7"/>
  <c r="S52" i="7"/>
  <c r="K52" i="7"/>
  <c r="J52" i="7"/>
  <c r="AB51" i="7"/>
  <c r="Y51" i="7"/>
  <c r="V51" i="7"/>
  <c r="S51" i="7"/>
  <c r="K51" i="7"/>
  <c r="J51" i="7"/>
  <c r="AB50" i="7"/>
  <c r="Y50" i="7"/>
  <c r="V50" i="7"/>
  <c r="S50" i="7"/>
  <c r="K50" i="7"/>
  <c r="J50" i="7"/>
  <c r="AB49" i="7"/>
  <c r="Y49" i="7"/>
  <c r="V49" i="7"/>
  <c r="S49" i="7"/>
  <c r="K49" i="7"/>
  <c r="J49" i="7"/>
  <c r="AB48" i="7"/>
  <c r="Y48" i="7"/>
  <c r="V48" i="7"/>
  <c r="S48" i="7"/>
  <c r="K48" i="7"/>
  <c r="J48" i="7"/>
  <c r="AB47" i="7"/>
  <c r="Y47" i="7"/>
  <c r="V47" i="7"/>
  <c r="S47" i="7"/>
  <c r="K47" i="7"/>
  <c r="J47" i="7"/>
  <c r="AB46" i="7"/>
  <c r="Y46" i="7"/>
  <c r="V46" i="7"/>
  <c r="S46" i="7"/>
  <c r="K46" i="7"/>
  <c r="J46" i="7"/>
  <c r="AB45" i="7"/>
  <c r="Y45" i="7"/>
  <c r="V45" i="7"/>
  <c r="S45" i="7"/>
  <c r="K45" i="7"/>
  <c r="J45" i="7"/>
  <c r="AB44" i="7"/>
  <c r="Y44" i="7"/>
  <c r="V44" i="7"/>
  <c r="S44" i="7"/>
  <c r="K44" i="7"/>
  <c r="J44" i="7"/>
  <c r="AB43" i="7"/>
  <c r="Y43" i="7"/>
  <c r="V43" i="7"/>
  <c r="S43" i="7"/>
  <c r="K43" i="7"/>
  <c r="J43" i="7"/>
  <c r="B3" i="6"/>
  <c r="B4" i="6"/>
  <c r="B5" i="6"/>
  <c r="B6" i="6"/>
  <c r="B37" i="6"/>
  <c r="D37" i="6" s="1"/>
  <c r="B27" i="6"/>
  <c r="D28" i="6" s="1"/>
  <c r="A3" i="6"/>
  <c r="A4" i="6"/>
  <c r="A5" i="6"/>
  <c r="A6" i="6"/>
  <c r="P43" i="7"/>
  <c r="P42" i="7"/>
  <c r="S196" i="7" l="1"/>
  <c r="AC181" i="7"/>
  <c r="S198" i="7"/>
  <c r="AC108" i="7"/>
  <c r="S197" i="7"/>
  <c r="AC38" i="7"/>
  <c r="AC35" i="7"/>
  <c r="AC32" i="7"/>
  <c r="AC70" i="7"/>
  <c r="Y196" i="7"/>
  <c r="Y199" i="7" s="1"/>
  <c r="AC189" i="7"/>
  <c r="AC48" i="7"/>
  <c r="AC54" i="7"/>
  <c r="AB196" i="7"/>
  <c r="AB199" i="7" s="1"/>
  <c r="V196" i="7"/>
  <c r="V199" i="7" s="1"/>
  <c r="AC64" i="7"/>
  <c r="AC53" i="7"/>
  <c r="AC61" i="7"/>
  <c r="AC72" i="7"/>
  <c r="AC39" i="7"/>
  <c r="AC49" i="7"/>
  <c r="AC47" i="7"/>
  <c r="AC57" i="7"/>
  <c r="AC46" i="7"/>
  <c r="AC62" i="7"/>
  <c r="AC36" i="7"/>
  <c r="AC40" i="7"/>
  <c r="AC45" i="7"/>
  <c r="AC69" i="7"/>
  <c r="AC42" i="7"/>
  <c r="AC52" i="7"/>
  <c r="AC33" i="7"/>
  <c r="AC43" i="7"/>
  <c r="AC59" i="7"/>
  <c r="AC65" i="7"/>
  <c r="AC68" i="7"/>
  <c r="AC44" i="7"/>
  <c r="AC51" i="7"/>
  <c r="AC60" i="7"/>
  <c r="AC67" i="7"/>
  <c r="AC50" i="7"/>
  <c r="AC55" i="7"/>
  <c r="AC56" i="7"/>
  <c r="AC58" i="7"/>
  <c r="AC63" i="7"/>
  <c r="AC66" i="7"/>
  <c r="AC71" i="7"/>
  <c r="AC37" i="7"/>
  <c r="AC34" i="7"/>
  <c r="AC41" i="7"/>
  <c r="AC191" i="7"/>
  <c r="P41" i="7" l="1"/>
  <c r="S199" i="7"/>
  <c r="A150" i="7"/>
  <c r="P151" i="7"/>
  <c r="P76" i="7"/>
  <c r="P40" i="7" l="1"/>
  <c r="A149" i="7"/>
  <c r="P150" i="7"/>
  <c r="P75" i="7"/>
  <c r="P39" i="7" l="1"/>
  <c r="P149" i="7"/>
  <c r="P74" i="7"/>
  <c r="P38" i="7" l="1"/>
  <c r="P73" i="7"/>
  <c r="P148" i="7"/>
  <c r="P37" i="7" l="1"/>
  <c r="P72" i="7"/>
  <c r="P147" i="7"/>
  <c r="P36" i="7" l="1"/>
  <c r="P71" i="7"/>
  <c r="P146" i="7"/>
  <c r="P35" i="7" l="1"/>
  <c r="P145" i="7"/>
  <c r="P70" i="7"/>
  <c r="P34" i="7" l="1"/>
  <c r="P144" i="7"/>
  <c r="P69" i="7"/>
  <c r="P33" i="7" l="1"/>
  <c r="P68" i="7"/>
  <c r="P143" i="7"/>
  <c r="P32" i="7" l="1"/>
  <c r="P67" i="7"/>
  <c r="P142" i="7"/>
  <c r="P141" i="7" l="1"/>
  <c r="P66" i="7"/>
  <c r="P65" i="7" l="1"/>
  <c r="P140" i="7"/>
  <c r="P139" i="7" l="1"/>
  <c r="P64" i="7"/>
  <c r="P63" i="7" l="1"/>
  <c r="P138" i="7"/>
  <c r="P137" i="7" l="1"/>
  <c r="P62" i="7"/>
  <c r="P61" i="7" l="1"/>
  <c r="P136" i="7"/>
  <c r="P135" i="7" l="1"/>
  <c r="P60" i="7"/>
  <c r="P59" i="7" l="1"/>
  <c r="P134" i="7"/>
  <c r="P133" i="7" l="1"/>
  <c r="P58" i="7"/>
  <c r="P132" i="7" l="1"/>
  <c r="P57" i="7"/>
  <c r="P56" i="7" l="1"/>
  <c r="P131" i="7"/>
  <c r="P130" i="7" l="1"/>
  <c r="P55" i="7"/>
  <c r="P129" i="7" l="1"/>
  <c r="P54" i="7"/>
  <c r="P53" i="7" l="1"/>
  <c r="P128" i="7"/>
  <c r="P52" i="7" l="1"/>
  <c r="P127" i="7"/>
  <c r="P126" i="7" l="1"/>
  <c r="P51" i="7"/>
  <c r="P50" i="7" l="1"/>
  <c r="P125" i="7"/>
  <c r="P49" i="7" l="1"/>
  <c r="P124" i="7"/>
  <c r="P123" i="7" l="1"/>
  <c r="P48" i="7"/>
  <c r="A193" i="7" l="1"/>
  <c r="P194" i="7"/>
  <c r="P47" i="7"/>
  <c r="P122" i="7"/>
  <c r="A192" i="7" l="1"/>
  <c r="P193" i="7"/>
  <c r="P107" i="7"/>
  <c r="P121" i="7"/>
  <c r="P46" i="7"/>
  <c r="P192" i="7" l="1"/>
  <c r="P45" i="7"/>
  <c r="P120" i="7"/>
  <c r="P44" i="7" l="1"/>
  <c r="P31" i="7"/>
  <c r="P191" i="7"/>
  <c r="P119" i="7"/>
  <c r="P190" i="7" l="1"/>
  <c r="P118" i="7"/>
  <c r="P189" i="7" l="1"/>
  <c r="P117" i="7"/>
  <c r="P188" i="7" l="1"/>
  <c r="P116" i="7"/>
  <c r="P187" i="7" l="1"/>
  <c r="P115" i="7"/>
  <c r="P186" i="7" l="1"/>
  <c r="P114" i="7"/>
  <c r="P185" i="7" l="1"/>
  <c r="P113" i="7"/>
  <c r="P184" i="7" l="1"/>
  <c r="P112" i="7"/>
  <c r="P183" i="7" l="1"/>
  <c r="P111" i="7"/>
  <c r="P182" i="7" l="1"/>
  <c r="P110" i="7"/>
  <c r="P181" i="7" l="1"/>
  <c r="P109" i="7"/>
  <c r="P108" i="7" l="1"/>
</calcChain>
</file>

<file path=xl/sharedStrings.xml><?xml version="1.0" encoding="utf-8"?>
<sst xmlns="http://schemas.openxmlformats.org/spreadsheetml/2006/main" count="680" uniqueCount="90">
  <si>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</si>
  <si>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</si>
  <si>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</si>
  <si>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</si>
  <si>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</si>
  <si>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</si>
  <si>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</si>
  <si>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</si>
  <si>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</si>
  <si>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</si>
  <si>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</si>
  <si>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</si>
  <si>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</si>
  <si>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Month</t>
  </si>
  <si>
    <t>Aggregation Savings by Rate Class</t>
  </si>
  <si>
    <t>Term</t>
  </si>
  <si>
    <t>Click here for Eversource Green Options</t>
  </si>
  <si>
    <t>Total Aggregation Savings</t>
  </si>
  <si>
    <t>July 2018 - January 2021</t>
  </si>
  <si>
    <t>100% offset* by National Wind RECs</t>
  </si>
  <si>
    <t>$0.10879 / kWh</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</si>
  <si>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</si>
  <si>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</si>
  <si>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</si>
  <si>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</si>
  <si>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</si>
  <si>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</si>
  <si>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</si>
  <si>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</si>
  <si>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</si>
  <si>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</si>
  <si>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</si>
  <si>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</si>
  <si>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</si>
  <si>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</si>
  <si>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</si>
  <si>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</si>
  <si>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</si>
  <si>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</si>
  <si>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</si>
  <si>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</si>
  <si>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</si>
  <si>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</si>
  <si>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</si>
  <si>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</si>
  <si>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</si>
  <si>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</si>
  <si>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</si>
  <si>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N/A</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</si>
  <si>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</si>
  <si>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</si>
  <si>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</si>
  <si>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</si>
  <si>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</si>
  <si>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</si>
  <si>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</si>
  <si>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</si>
  <si>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</si>
  <si>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</si>
  <si>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</si>
  <si>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</si>
  <si>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</si>
  <si>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</si>
  <si>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</si>
  <si>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</si>
  <si>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</si>
  <si>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</si>
  <si>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</si>
  <si>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</si>
  <si>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</si>
  <si>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</si>
  <si>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</si>
  <si>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</si>
  <si>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</si>
  <si>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*Offset percentage varies based on annual RPS.  Offset percentages were 78% in 2017, 76% in 2018, 75% in 2019, and 72% in 2020.</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</si>
  <si>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</si>
  <si>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</si>
  <si>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</si>
  <si>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</si>
  <si>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</si>
  <si>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</si>
  <si>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</si>
  <si>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Q2'22</t>
  </si>
  <si>
    <t>Q3'22</t>
  </si>
  <si>
    <t>Q4'22</t>
  </si>
  <si>
    <t>Q1'23</t>
  </si>
  <si>
    <t>STATUS REPORT Q2 2023</t>
  </si>
  <si>
    <t>Prepared September 2023</t>
  </si>
  <si>
    <t>Q2'23</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</si>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</sst>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sz val="10"/>
      <color theme="1" tint="0.34998626667073579"/>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1">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3" fillId="0" borderId="20" xfId="0" applyFont="1" applyBorder="1" applyAlignment="1">
      <alignment horizontal="right" vertical="center" wrapText="1"/>
    </xf>
    <xf numFmtId="0" fontId="23" fillId="0" borderId="21" xfId="0" applyFont="1" applyBorder="1" applyAlignment="1">
      <alignment horizontal="right" vertical="center" wrapText="1"/>
    </xf>
    <xf numFmtId="0" fontId="23" fillId="0" borderId="6" xfId="0" applyFont="1" applyBorder="1" applyAlignment="1">
      <alignment horizontal="right" vertical="center" wrapText="1"/>
    </xf>
    <xf numFmtId="0" fontId="24" fillId="5" borderId="23" xfId="0" applyFont="1" applyFill="1" applyBorder="1" applyAlignment="1">
      <alignment horizontal="right" vertical="center" wrapText="1"/>
    </xf>
    <xf numFmtId="0" fontId="24" fillId="5" borderId="24" xfId="0" applyFont="1" applyFill="1" applyBorder="1" applyAlignment="1">
      <alignment horizontal="right" vertical="center" wrapText="1"/>
    </xf>
    <xf numFmtId="0" fontId="25" fillId="5" borderId="6" xfId="0" applyFont="1" applyFill="1" applyBorder="1" applyAlignment="1">
      <alignment horizontal="right" vertical="center" wrapText="1"/>
    </xf>
    <xf numFmtId="0" fontId="25" fillId="5" borderId="26" xfId="0" applyFont="1" applyFill="1" applyBorder="1" applyAlignment="1">
      <alignment horizontal="right" vertical="center" wrapText="1"/>
    </xf>
    <xf numFmtId="0" fontId="24" fillId="6" borderId="23" xfId="0" applyFont="1" applyFill="1" applyBorder="1" applyAlignment="1">
      <alignment horizontal="right" vertical="center" wrapText="1"/>
    </xf>
    <xf numFmtId="0" fontId="24" fillId="6" borderId="24" xfId="0" applyFont="1" applyFill="1" applyBorder="1" applyAlignment="1">
      <alignment horizontal="right" vertical="center" wrapText="1"/>
    </xf>
    <xf numFmtId="0" fontId="25" fillId="6" borderId="6" xfId="0" applyFont="1" applyFill="1" applyBorder="1" applyAlignment="1">
      <alignment horizontal="right" vertical="center" wrapText="1"/>
    </xf>
    <xf numFmtId="0" fontId="25" fillId="6" borderId="26" xfId="0" applyFont="1" applyFill="1" applyBorder="1" applyAlignment="1">
      <alignment horizontal="right" vertical="center" wrapText="1"/>
    </xf>
    <xf numFmtId="0" fontId="24" fillId="7" borderId="23" xfId="0" applyFont="1" applyFill="1" applyBorder="1" applyAlignment="1">
      <alignment horizontal="right" vertical="center" wrapText="1"/>
    </xf>
    <xf numFmtId="0" fontId="24" fillId="7" borderId="24" xfId="0" applyFont="1" applyFill="1" applyBorder="1" applyAlignment="1">
      <alignment horizontal="right" vertical="center" wrapText="1"/>
    </xf>
    <xf numFmtId="0" fontId="25" fillId="7" borderId="6" xfId="0" applyFont="1" applyFill="1" applyBorder="1" applyAlignment="1">
      <alignment horizontal="right" vertical="center" wrapText="1"/>
    </xf>
    <xf numFmtId="0" fontId="25" fillId="7" borderId="26" xfId="0" applyFont="1" applyFill="1" applyBorder="1" applyAlignment="1">
      <alignment horizontal="right" vertical="center" wrapText="1"/>
    </xf>
    <xf numFmtId="0" fontId="23" fillId="0" borderId="0" xfId="0" applyFont="1" applyAlignment="1">
      <alignment horizontal="right" vertical="center" wrapText="1"/>
    </xf>
    <xf numFmtId="0" fontId="28" fillId="0" borderId="0" xfId="4" applyFont="1" applyFill="1" applyAlignment="1">
      <alignment horizontal="center"/>
    </xf>
    <xf numFmtId="0" fontId="29"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165" fontId="0" fillId="0" borderId="33" xfId="1" applyNumberFormat="1" applyFont="1"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5" fontId="0" fillId="0" borderId="43"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30"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2" xfId="1" applyNumberFormat="1" applyFont="1" applyBorder="1" applyAlignment="1">
      <alignment horizontal="center" wrapText="1"/>
    </xf>
    <xf numFmtId="165" fontId="0" fillId="0" borderId="34" xfId="1" applyNumberFormat="1" applyFont="1" applyBorder="1" applyAlignment="1">
      <alignment horizontal="center" wrapText="1"/>
    </xf>
    <xf numFmtId="165" fontId="0" fillId="0" borderId="5"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3" fillId="0" borderId="0" xfId="0" applyFont="1" applyAlignment="1">
      <alignment wrapText="1"/>
    </xf>
    <xf numFmtId="0" fontId="26" fillId="0" borderId="2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26" xfId="0" applyFont="1" applyBorder="1" applyAlignment="1">
      <alignment horizontal="center" vertical="center" wrapText="1"/>
    </xf>
    <xf numFmtId="0" fontId="24" fillId="7" borderId="22" xfId="0" applyFont="1" applyFill="1" applyBorder="1" applyAlignment="1">
      <alignment horizontal="right" vertical="center" wrapText="1"/>
    </xf>
    <xf numFmtId="0" fontId="24" fillId="7" borderId="25" xfId="0" applyFont="1" applyFill="1" applyBorder="1" applyAlignment="1">
      <alignment horizontal="right" vertical="center" wrapText="1"/>
    </xf>
    <xf numFmtId="0" fontId="16" fillId="0" borderId="0" xfId="0" applyFont="1" applyAlignment="1">
      <alignment horizontal="center"/>
    </xf>
    <xf numFmtId="0" fontId="24" fillId="5" borderId="22" xfId="0" applyFont="1" applyFill="1" applyBorder="1" applyAlignment="1">
      <alignment horizontal="right" vertical="center" wrapText="1"/>
    </xf>
    <xf numFmtId="0" fontId="24" fillId="5" borderId="25" xfId="0" applyFont="1" applyFill="1" applyBorder="1" applyAlignment="1">
      <alignment horizontal="right" vertical="center" wrapText="1"/>
    </xf>
    <xf numFmtId="0" fontId="24" fillId="6" borderId="22" xfId="0" applyFont="1" applyFill="1" applyBorder="1" applyAlignment="1">
      <alignment horizontal="right" vertical="center" wrapText="1"/>
    </xf>
    <xf numFmtId="0" fontId="24" fillId="6" borderId="25" xfId="0" applyFont="1" applyFill="1" applyBorder="1" applyAlignment="1">
      <alignment horizontal="right" vertical="center" wrapText="1"/>
    </xf>
    <xf numFmtId="0" fontId="31" fillId="0" borderId="6" xfId="2" applyFont="1" applyBorder="1" applyAlignment="1">
      <alignment horizontal="center" vertical="center" wrapText="1"/>
    </xf>
    <xf numFmtId="0" fontId="27" fillId="6" borderId="22" xfId="4" applyFont="1" applyFill="1" applyBorder="1" applyAlignment="1">
      <alignment horizontal="center"/>
    </xf>
    <xf numFmtId="0" fontId="27" fillId="6" borderId="23" xfId="4" applyFont="1" applyFill="1" applyBorder="1" applyAlignment="1">
      <alignment horizontal="center"/>
    </xf>
    <xf numFmtId="0" fontId="27" fillId="6" borderId="24" xfId="4" applyFont="1" applyFill="1" applyBorder="1" applyAlignment="1">
      <alignment horizontal="center"/>
    </xf>
    <xf numFmtId="0" fontId="27" fillId="6" borderId="17" xfId="4" applyFont="1" applyFill="1" applyBorder="1" applyAlignment="1">
      <alignment horizontal="center"/>
    </xf>
    <xf numFmtId="0" fontId="27" fillId="6" borderId="18" xfId="4" applyFont="1" applyFill="1" applyBorder="1" applyAlignment="1">
      <alignment horizontal="center"/>
    </xf>
    <xf numFmtId="0" fontId="27" fillId="6" borderId="19" xfId="4" applyFont="1" applyFill="1" applyBorder="1" applyAlignment="1">
      <alignment horizontal="center"/>
    </xf>
    <xf numFmtId="0" fontId="27" fillId="7" borderId="22" xfId="4" applyFont="1" applyFill="1" applyBorder="1" applyAlignment="1">
      <alignment horizontal="center"/>
    </xf>
    <xf numFmtId="0" fontId="27" fillId="7" borderId="23" xfId="4" applyFont="1" applyFill="1" applyBorder="1" applyAlignment="1">
      <alignment horizontal="center"/>
    </xf>
    <xf numFmtId="0" fontId="27" fillId="7" borderId="24" xfId="4" applyFont="1" applyFill="1" applyBorder="1" applyAlignment="1">
      <alignment horizontal="center"/>
    </xf>
    <xf numFmtId="0" fontId="27" fillId="7" borderId="17" xfId="4" applyFont="1" applyFill="1" applyBorder="1" applyAlignment="1">
      <alignment horizontal="center"/>
    </xf>
    <xf numFmtId="0" fontId="27" fillId="7" borderId="18" xfId="4" applyFont="1" applyFill="1" applyBorder="1" applyAlignment="1">
      <alignment horizontal="center"/>
    </xf>
    <xf numFmtId="0" fontId="27"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7" fillId="5" borderId="22" xfId="4" applyFont="1" applyFill="1" applyBorder="1" applyAlignment="1">
      <alignment horizontal="center"/>
    </xf>
    <xf numFmtId="0" fontId="27" fillId="5" borderId="23" xfId="4" applyFont="1" applyFill="1" applyBorder="1" applyAlignment="1">
      <alignment horizontal="center"/>
    </xf>
    <xf numFmtId="0" fontId="27" fillId="5" borderId="24" xfId="4" applyFont="1" applyFill="1" applyBorder="1" applyAlignment="1">
      <alignment horizontal="center"/>
    </xf>
    <xf numFmtId="0" fontId="27" fillId="5" borderId="17" xfId="4" applyFont="1" applyFill="1" applyBorder="1" applyAlignment="1">
      <alignment horizontal="center"/>
    </xf>
    <xf numFmtId="0" fontId="27" fillId="5" borderId="18" xfId="4" applyFont="1" applyFill="1" applyBorder="1" applyAlignment="1">
      <alignment horizontal="center"/>
    </xf>
    <xf numFmtId="0" fontId="27"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Q2'22</c:v>
                </c:pt>
                <c:pt idx="1">
                  <c:v>Q3'22</c:v>
                </c:pt>
                <c:pt idx="2">
                  <c:v>Q4'22</c:v>
                </c:pt>
                <c:pt idx="3">
                  <c:v>Q1'23</c:v>
                </c:pt>
                <c:pt idx="4">
                  <c:v>Q2'23</c:v>
                </c:pt>
              </c:strCache>
            </c:strRef>
          </c:cat>
          <c:val>
            <c:numRef>
              <c:f>'Chart Data'!$B$3:$B$7</c:f>
              <c:numCache>
                <c:formatCode>_("$"* #,##0_);_("$"* \(#,##0\);_("$"* "-"??_);_(@_)</c:formatCode>
                <c:ptCount val="5"/>
                <c:pt idx="0">
                  <c:v>149725.52889999998</c:v>
                </c:pt>
                <c:pt idx="1">
                  <c:v>297700.99596999999</c:v>
                </c:pt>
                <c:pt idx="2">
                  <c:v>254927.50346000001</c:v>
                </c:pt>
                <c:pt idx="3">
                  <c:v>555056.59045999998</c:v>
                </c:pt>
                <c:pt idx="4">
                  <c:v>448162.45857999998</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Q2'22</c:v>
                </c:pt>
                <c:pt idx="1">
                  <c:v>Q3'22</c:v>
                </c:pt>
                <c:pt idx="2">
                  <c:v>Q4'22</c:v>
                </c:pt>
                <c:pt idx="3">
                  <c:v>Q1'23</c:v>
                </c:pt>
                <c:pt idx="4">
                  <c:v>Q2'23</c:v>
                </c:pt>
              </c:strCache>
            </c:strRef>
          </c:cat>
          <c:val>
            <c:numRef>
              <c:f>'Chart Data'!$C$3:$C$7</c:f>
              <c:numCache>
                <c:formatCode>_("$"* #,##0_);_("$"* \(#,##0\);_("$"* "-"??_);_(@_)</c:formatCode>
                <c:ptCount val="5"/>
                <c:pt idx="0">
                  <c:v>226747.52889999998</c:v>
                </c:pt>
                <c:pt idx="1">
                  <c:v>399726.36997</c:v>
                </c:pt>
                <c:pt idx="2">
                  <c:v>342294.12345999997</c:v>
                </c:pt>
                <c:pt idx="3">
                  <c:v>640199.25246000011</c:v>
                </c:pt>
                <c:pt idx="4">
                  <c:v>516905.48458000016</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Data'!$B$12:$B$16</c:f>
              <c:numCache>
                <c:formatCode>_("$"* #,##0_);_("$"* \(#,##0\);_("$"* "-"??_);_(@_)</c:formatCode>
                <c:ptCount val="5"/>
                <c:pt idx="0">
                  <c:v>145408.97819999998</c:v>
                </c:pt>
                <c:pt idx="1">
                  <c:v>286980.30241999996</c:v>
                </c:pt>
                <c:pt idx="2">
                  <c:v>245667.71684000001</c:v>
                </c:pt>
                <c:pt idx="3">
                  <c:v>532118.78382000001</c:v>
                </c:pt>
                <c:pt idx="4">
                  <c:v>429004.96339999995</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Q2'22</c:v>
                </c:pt>
                <c:pt idx="1">
                  <c:v>Q3'22</c:v>
                </c:pt>
                <c:pt idx="2">
                  <c:v>Q4'22</c:v>
                </c:pt>
                <c:pt idx="3">
                  <c:v>Q1'23</c:v>
                </c:pt>
                <c:pt idx="4">
                  <c:v>Q2'23</c:v>
                </c:pt>
              </c:strCache>
            </c:strRef>
          </c:cat>
          <c:val>
            <c:numRef>
              <c:f>'Chart Data'!$C$12:$C$16</c:f>
              <c:numCache>
                <c:formatCode>_("$"* #,##0_);_("$"* \(#,##0\);_("$"* "-"??_);_(@_)</c:formatCode>
                <c:ptCount val="5"/>
                <c:pt idx="0">
                  <c:v>4316.5507000000016</c:v>
                </c:pt>
                <c:pt idx="1">
                  <c:v>10720.69355</c:v>
                </c:pt>
                <c:pt idx="2">
                  <c:v>9259.7866200000008</c:v>
                </c:pt>
                <c:pt idx="3">
                  <c:v>22937.806639999999</c:v>
                </c:pt>
                <c:pt idx="4">
                  <c:v>19157.495179999998</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Q2'22</c:v>
                      </c:pt>
                      <c:pt idx="1">
                        <c:v>Q3'22</c:v>
                      </c:pt>
                      <c:pt idx="2">
                        <c:v>Q4'22</c:v>
                      </c:pt>
                      <c:pt idx="3">
                        <c:v>Q1'23</c:v>
                      </c:pt>
                      <c:pt idx="4">
                        <c:v>Q2'23</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1,479</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31130893710228669"/>
                  <c:y val="-0.1595550212298583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3.0182782907532242E-2"/>
                  <c:y val="-3.7452370036460464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1140</c:v>
                </c:pt>
                <c:pt idx="1">
                  <c:v>45</c:v>
                </c:pt>
                <c:pt idx="2">
                  <c:v>275</c:v>
                </c:pt>
                <c:pt idx="3">
                  <c:v>19</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EB25-4EEF-A8DD-456B60D90CB8}"/>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1,302,638</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4403275100624292"/>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2E-2"/>
                  <c:y val="1.485737867457350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998196.66666666663</c:v>
                </c:pt>
                <c:pt idx="1">
                  <c:v>43364.333333333336</c:v>
                </c:pt>
                <c:pt idx="2">
                  <c:v>247869</c:v>
                </c:pt>
                <c:pt idx="3">
                  <c:v>13208</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02FF-4327-B81D-E5A92087D02D}"/>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199</xdr:row>
      <xdr:rowOff>0</xdr:rowOff>
    </xdr:from>
    <xdr:to>
      <xdr:col>4</xdr:col>
      <xdr:colOff>304800</xdr:colOff>
      <xdr:row>200</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199</xdr:row>
      <xdr:rowOff>0</xdr:rowOff>
    </xdr:from>
    <xdr:to>
      <xdr:col>5</xdr:col>
      <xdr:colOff>537687</xdr:colOff>
      <xdr:row>205</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195</xdr:row>
      <xdr:rowOff>0</xdr:rowOff>
    </xdr:from>
    <xdr:to>
      <xdr:col>4</xdr:col>
      <xdr:colOff>304800</xdr:colOff>
      <xdr:row>195</xdr:row>
      <xdr:rowOff>190500</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619500" y="1352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195</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195</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195</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195</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30" t="s">
        <v>10</v>
      </c>
      <c r="B1" s="130"/>
      <c r="C1" s="130"/>
    </row>
    <row r="2" spans="1:5" x14ac:dyDescent="0.25">
      <c r="A2" s="132" t="s">
        <v>86</v>
      </c>
      <c r="B2" s="132"/>
      <c r="C2" s="132"/>
    </row>
    <row r="3" spans="1:5" ht="17.25" customHeight="1" x14ac:dyDescent="0.25">
      <c r="A3" s="142" t="s">
        <v>87</v>
      </c>
      <c r="B3" s="142"/>
      <c r="C3" s="142"/>
    </row>
    <row r="4" spans="1:5" ht="72.75" customHeight="1" x14ac:dyDescent="0.25">
      <c r="A4" s="131" t="s">
        <v>89</v>
      </c>
      <c r="B4" s="131"/>
      <c r="C4" s="131"/>
    </row>
    <row r="5" spans="1:5" ht="22.5" customHeight="1" x14ac:dyDescent="0.25">
      <c r="A5" s="147" t="s">
        <v>81</v>
      </c>
      <c r="B5" s="147"/>
      <c r="C5" s="147"/>
    </row>
    <row r="6" spans="1:5" ht="18.75" customHeight="1" x14ac:dyDescent="0.25">
      <c r="A6" s="133" t="s">
        <v>2</v>
      </c>
      <c r="B6" s="134"/>
      <c r="C6" s="135"/>
    </row>
    <row r="7" spans="1:5" s="13" customFormat="1" x14ac:dyDescent="0.25">
      <c r="A7" s="65" t="s">
        <v>15</v>
      </c>
      <c r="B7" s="80" t="s">
        <v>18</v>
      </c>
      <c r="C7" s="66" t="s">
        <v>22</v>
      </c>
    </row>
    <row r="8" spans="1:5" x14ac:dyDescent="0.25">
      <c r="A8" s="65" t="s">
        <v>0</v>
      </c>
      <c r="B8" s="67" t="s">
        <v>11</v>
      </c>
      <c r="C8" s="66" t="s">
        <v>21</v>
      </c>
    </row>
    <row r="9" spans="1:5" x14ac:dyDescent="0.25">
      <c r="A9" s="143" t="s">
        <v>64</v>
      </c>
      <c r="B9" s="68" t="s">
        <v>12</v>
      </c>
      <c r="C9" s="69" t="s">
        <v>23</v>
      </c>
      <c r="E9" s="13"/>
    </row>
    <row r="10" spans="1:5" s="20" customFormat="1" x14ac:dyDescent="0.25">
      <c r="A10" s="144"/>
      <c r="B10" s="70" t="s">
        <v>19</v>
      </c>
      <c r="C10" s="71" t="s">
        <v>24</v>
      </c>
      <c r="E10" s="21"/>
    </row>
    <row r="11" spans="1:5" s="18" customFormat="1" x14ac:dyDescent="0.25">
      <c r="A11" s="145" t="s">
        <v>55</v>
      </c>
      <c r="B11" s="72" t="s">
        <v>20</v>
      </c>
      <c r="C11" s="73" t="s">
        <v>25</v>
      </c>
    </row>
    <row r="12" spans="1:5" s="18" customFormat="1" x14ac:dyDescent="0.25">
      <c r="A12" s="146"/>
      <c r="B12" s="74" t="s">
        <v>67</v>
      </c>
      <c r="C12" s="75" t="s">
        <v>67</v>
      </c>
    </row>
    <row r="13" spans="1:5" s="18" customFormat="1" x14ac:dyDescent="0.25">
      <c r="A13" s="140" t="s">
        <v>56</v>
      </c>
      <c r="B13" s="76" t="s">
        <v>48</v>
      </c>
      <c r="C13" s="77" t="s">
        <v>49</v>
      </c>
    </row>
    <row r="14" spans="1:5" s="18" customFormat="1" x14ac:dyDescent="0.25">
      <c r="A14" s="141"/>
      <c r="B14" s="78"/>
      <c r="C14" s="79" t="s">
        <v>50</v>
      </c>
    </row>
    <row r="15" spans="1:5" s="18" customFormat="1" x14ac:dyDescent="0.25">
      <c r="A15" s="137" t="s">
        <v>74</v>
      </c>
      <c r="B15" s="138"/>
      <c r="C15" s="139"/>
    </row>
    <row r="16" spans="1:5" ht="24" customHeight="1" x14ac:dyDescent="0.25">
      <c r="A16" s="12" t="s">
        <v>9</v>
      </c>
      <c r="B16" s="1"/>
      <c r="C16" s="116" t="s">
        <v>16</v>
      </c>
    </row>
    <row r="17" spans="1:5" ht="72" customHeight="1" x14ac:dyDescent="0.25">
      <c r="A17" s="131" t="s">
        <v>77</v>
      </c>
      <c r="B17" s="131"/>
      <c r="C17" s="131"/>
      <c r="E17" s="14"/>
    </row>
    <row r="58" spans="5:5" x14ac:dyDescent="0.25">
      <c r="E58" s="2" t="s">
        <v>5</v>
      </c>
    </row>
    <row r="69" spans="1:3" ht="31.5" customHeight="1" x14ac:dyDescent="0.25">
      <c r="A69" s="136"/>
      <c r="B69" s="136"/>
      <c r="C69" s="136"/>
    </row>
    <row r="72" spans="1:3" x14ac:dyDescent="0.25">
      <c r="A72" s="1"/>
      <c r="B72" s="1"/>
      <c r="C72" s="1"/>
    </row>
    <row r="73" spans="1:3" x14ac:dyDescent="0.25">
      <c r="A73" s="1"/>
      <c r="B73" s="1"/>
      <c r="C73" s="1"/>
    </row>
    <row r="76" spans="1:3" x14ac:dyDescent="0.25">
      <c r="A76" s="2" t="s">
        <v>5</v>
      </c>
    </row>
  </sheetData>
  <mergeCells count="12">
    <mergeCell ref="A1:C1"/>
    <mergeCell ref="A4:C4"/>
    <mergeCell ref="A2:C2"/>
    <mergeCell ref="A6:C6"/>
    <mergeCell ref="A69:C69"/>
    <mergeCell ref="A17:C17"/>
    <mergeCell ref="A15:C15"/>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D19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8.710937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0" t="str">
        <f>'Carlisle Aggregation Report'!A1:C1</f>
        <v xml:space="preserve">TOWN OF CARLISLE COMMUNITY CHOICE POWER SUPPLY PROGRAM </v>
      </c>
      <c r="B1" s="130"/>
      <c r="C1" s="130"/>
      <c r="D1" s="130"/>
      <c r="E1" s="130"/>
      <c r="F1" s="130"/>
      <c r="G1" s="130"/>
      <c r="H1" s="130"/>
      <c r="I1" s="130"/>
      <c r="J1" s="130"/>
      <c r="K1" s="130"/>
      <c r="L1" s="130"/>
      <c r="M1" s="130"/>
      <c r="N1" s="130"/>
      <c r="O1" s="25"/>
      <c r="P1" s="130" t="str">
        <f>+A1</f>
        <v xml:space="preserve">TOWN OF CARLISLE COMMUNITY CHOICE POWER SUPPLY PROGRAM </v>
      </c>
      <c r="Q1" s="130"/>
      <c r="R1" s="130"/>
      <c r="S1" s="130"/>
      <c r="T1" s="130"/>
      <c r="U1" s="130"/>
      <c r="V1" s="130"/>
      <c r="W1" s="130"/>
      <c r="X1" s="130"/>
      <c r="Y1" s="130"/>
      <c r="Z1" s="130"/>
      <c r="AA1" s="130"/>
      <c r="AB1" s="130"/>
      <c r="AC1" s="130"/>
      <c r="AD1" s="130"/>
    </row>
    <row r="2" spans="1:30" ht="24" customHeight="1" x14ac:dyDescent="0.35">
      <c r="A2" s="130" t="s">
        <v>58</v>
      </c>
      <c r="B2" s="130"/>
      <c r="C2" s="130"/>
      <c r="D2" s="130"/>
      <c r="E2" s="130"/>
      <c r="F2" s="130"/>
      <c r="G2" s="130"/>
      <c r="H2" s="130"/>
      <c r="I2" s="130"/>
      <c r="J2" s="130"/>
      <c r="K2" s="130"/>
      <c r="L2" s="130"/>
      <c r="M2" s="130"/>
      <c r="N2" s="130"/>
      <c r="O2" s="25"/>
      <c r="P2" s="130" t="str">
        <f>+A2</f>
        <v>PRODUCT DETAIL REPORT</v>
      </c>
      <c r="Q2" s="130"/>
      <c r="R2" s="130"/>
      <c r="S2" s="130"/>
      <c r="T2" s="130"/>
      <c r="U2" s="130"/>
      <c r="V2" s="130"/>
      <c r="W2" s="130"/>
      <c r="X2" s="130"/>
      <c r="Y2" s="130"/>
      <c r="Z2" s="130"/>
      <c r="AA2" s="130"/>
      <c r="AB2" s="130"/>
      <c r="AC2" s="130"/>
      <c r="AD2" s="130"/>
    </row>
    <row r="4" spans="1:30" s="82" customFormat="1" ht="21" x14ac:dyDescent="0.35">
      <c r="A4" s="165" t="s">
        <v>59</v>
      </c>
      <c r="B4" s="166"/>
      <c r="C4" s="166"/>
      <c r="D4" s="166"/>
      <c r="E4" s="166"/>
      <c r="F4" s="166"/>
      <c r="G4" s="166"/>
      <c r="H4" s="166"/>
      <c r="I4" s="166"/>
      <c r="J4" s="166"/>
      <c r="K4" s="166"/>
      <c r="L4" s="166"/>
      <c r="M4" s="166"/>
      <c r="N4" s="167"/>
      <c r="O4" s="81"/>
      <c r="P4" s="168" t="str">
        <f>A4</f>
        <v>STANDARD</v>
      </c>
      <c r="Q4" s="169"/>
      <c r="R4" s="169"/>
      <c r="S4" s="169"/>
      <c r="T4" s="169"/>
      <c r="U4" s="169"/>
      <c r="V4" s="169"/>
      <c r="W4" s="169"/>
      <c r="X4" s="169"/>
      <c r="Y4" s="169"/>
      <c r="Z4" s="169"/>
      <c r="AA4" s="169"/>
      <c r="AB4" s="169"/>
      <c r="AC4" s="169"/>
      <c r="AD4" s="170"/>
    </row>
    <row r="5" spans="1:30" ht="15" customHeight="1" x14ac:dyDescent="0.25">
      <c r="A5" s="26"/>
      <c r="B5" s="26"/>
      <c r="C5" s="26"/>
      <c r="D5" s="26"/>
      <c r="E5" s="26"/>
      <c r="F5" s="26"/>
      <c r="G5" s="26"/>
      <c r="H5" s="26"/>
      <c r="I5" s="26"/>
      <c r="J5" s="26"/>
      <c r="K5" s="26"/>
      <c r="L5" s="26"/>
      <c r="M5" s="26"/>
      <c r="N5" s="26"/>
      <c r="P5" s="27"/>
      <c r="Q5" s="162" t="s">
        <v>26</v>
      </c>
      <c r="R5" s="162"/>
      <c r="S5" s="163"/>
      <c r="T5" s="164" t="s">
        <v>27</v>
      </c>
      <c r="U5" s="162"/>
      <c r="V5" s="163"/>
      <c r="W5" s="164" t="s">
        <v>28</v>
      </c>
      <c r="X5" s="162"/>
      <c r="Y5" s="163"/>
      <c r="Z5" s="164" t="s">
        <v>29</v>
      </c>
      <c r="AA5" s="162"/>
      <c r="AB5" s="163"/>
      <c r="AC5" s="28" t="s">
        <v>30</v>
      </c>
      <c r="AD5" s="160" t="s">
        <v>31</v>
      </c>
    </row>
    <row r="6" spans="1:30" s="36" customFormat="1" ht="30" x14ac:dyDescent="0.25">
      <c r="A6" s="29" t="s">
        <v>32</v>
      </c>
      <c r="B6" s="29" t="s">
        <v>33</v>
      </c>
      <c r="C6" s="29" t="s">
        <v>34</v>
      </c>
      <c r="D6" s="29" t="s">
        <v>35</v>
      </c>
      <c r="E6" s="29" t="s">
        <v>36</v>
      </c>
      <c r="F6" s="29" t="s">
        <v>37</v>
      </c>
      <c r="G6" s="29" t="s">
        <v>38</v>
      </c>
      <c r="H6" s="29" t="s">
        <v>39</v>
      </c>
      <c r="I6" s="29" t="s">
        <v>40</v>
      </c>
      <c r="J6" s="29" t="s">
        <v>41</v>
      </c>
      <c r="K6" s="29" t="s">
        <v>42</v>
      </c>
      <c r="L6" s="29" t="s">
        <v>0</v>
      </c>
      <c r="M6" s="29" t="s">
        <v>15</v>
      </c>
      <c r="N6" s="29" t="s">
        <v>43</v>
      </c>
      <c r="O6" s="30"/>
      <c r="P6" s="31" t="s">
        <v>32</v>
      </c>
      <c r="Q6" s="32" t="s">
        <v>44</v>
      </c>
      <c r="R6" s="33" t="s">
        <v>45</v>
      </c>
      <c r="S6" s="34" t="s">
        <v>46</v>
      </c>
      <c r="T6" s="35" t="s">
        <v>44</v>
      </c>
      <c r="U6" s="33" t="s">
        <v>45</v>
      </c>
      <c r="V6" s="34" t="s">
        <v>46</v>
      </c>
      <c r="W6" s="35" t="s">
        <v>51</v>
      </c>
      <c r="X6" s="33" t="s">
        <v>45</v>
      </c>
      <c r="Y6" s="34" t="s">
        <v>46</v>
      </c>
      <c r="Z6" s="35" t="s">
        <v>44</v>
      </c>
      <c r="AA6" s="33" t="s">
        <v>45</v>
      </c>
      <c r="AB6" s="34" t="s">
        <v>46</v>
      </c>
      <c r="AC6" s="34" t="s">
        <v>46</v>
      </c>
      <c r="AD6" s="161"/>
    </row>
    <row r="7" spans="1:30" s="36" customFormat="1" hidden="1" x14ac:dyDescent="0.25">
      <c r="A7" s="37">
        <v>45261</v>
      </c>
      <c r="B7" s="38"/>
      <c r="C7" s="38"/>
      <c r="D7" s="38"/>
      <c r="E7" s="38"/>
      <c r="F7" s="38"/>
      <c r="G7" s="38"/>
      <c r="H7" s="38"/>
      <c r="I7" s="38"/>
      <c r="J7" s="38">
        <f t="shared" ref="J7:J18" si="0">B7+D7+F7+H7</f>
        <v>0</v>
      </c>
      <c r="K7" s="38">
        <f t="shared" ref="K7:K18" si="1">C7+E7+G7+I7</f>
        <v>0</v>
      </c>
      <c r="L7" s="39" t="s">
        <v>57</v>
      </c>
      <c r="M7" s="40" t="s">
        <v>63</v>
      </c>
      <c r="N7" s="40" t="s">
        <v>78</v>
      </c>
      <c r="O7" s="30"/>
      <c r="P7" s="41">
        <f t="shared" ref="P7:P18" si="2">A7</f>
        <v>45261</v>
      </c>
      <c r="Q7" s="42">
        <v>0.16078000000000001</v>
      </c>
      <c r="R7" s="39">
        <v>0.1145</v>
      </c>
      <c r="S7" s="43">
        <f t="shared" ref="S7:S18" si="3">(Q7-R7)*C7</f>
        <v>0</v>
      </c>
      <c r="T7" s="42">
        <v>0.15898999999999999</v>
      </c>
      <c r="U7" s="39">
        <v>0.1145</v>
      </c>
      <c r="V7" s="44">
        <f t="shared" ref="V7:V18"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45231</v>
      </c>
      <c r="B8" s="38"/>
      <c r="C8" s="38"/>
      <c r="D8" s="38"/>
      <c r="E8" s="38"/>
      <c r="F8" s="38"/>
      <c r="G8" s="38"/>
      <c r="H8" s="38"/>
      <c r="I8" s="38"/>
      <c r="J8" s="38">
        <f t="shared" si="0"/>
        <v>0</v>
      </c>
      <c r="K8" s="38">
        <f t="shared" si="1"/>
        <v>0</v>
      </c>
      <c r="L8" s="39" t="s">
        <v>57</v>
      </c>
      <c r="M8" s="40" t="s">
        <v>63</v>
      </c>
      <c r="N8" s="40" t="s">
        <v>78</v>
      </c>
      <c r="O8" s="30"/>
      <c r="P8" s="41">
        <f t="shared" si="2"/>
        <v>45231</v>
      </c>
      <c r="Q8" s="42">
        <v>0.16078000000000001</v>
      </c>
      <c r="R8" s="39">
        <v>0.1145</v>
      </c>
      <c r="S8" s="43">
        <f t="shared" si="3"/>
        <v>0</v>
      </c>
      <c r="T8" s="42">
        <v>0.15898999999999999</v>
      </c>
      <c r="U8" s="39">
        <v>0.1145</v>
      </c>
      <c r="V8" s="44">
        <f t="shared" si="4"/>
        <v>0</v>
      </c>
      <c r="W8" s="45"/>
      <c r="X8" s="39"/>
      <c r="Y8" s="43">
        <f t="shared" si="5"/>
        <v>0</v>
      </c>
      <c r="Z8" s="42"/>
      <c r="AA8" s="39"/>
      <c r="AB8" s="43">
        <f t="shared" si="6"/>
        <v>0</v>
      </c>
      <c r="AC8" s="46">
        <f t="shared" si="7"/>
        <v>0</v>
      </c>
      <c r="AD8" s="47">
        <f t="shared" si="8"/>
        <v>0</v>
      </c>
    </row>
    <row r="9" spans="1:30" s="36" customFormat="1" hidden="1" x14ac:dyDescent="0.25">
      <c r="A9" s="37">
        <v>45200</v>
      </c>
      <c r="B9" s="38"/>
      <c r="C9" s="38"/>
      <c r="D9" s="38"/>
      <c r="E9" s="38"/>
      <c r="F9" s="38"/>
      <c r="G9" s="38"/>
      <c r="H9" s="38"/>
      <c r="I9" s="38"/>
      <c r="J9" s="38">
        <f t="shared" si="0"/>
        <v>0</v>
      </c>
      <c r="K9" s="38">
        <f t="shared" si="1"/>
        <v>0</v>
      </c>
      <c r="L9" s="39" t="s">
        <v>57</v>
      </c>
      <c r="M9" s="40" t="s">
        <v>63</v>
      </c>
      <c r="N9" s="40" t="s">
        <v>78</v>
      </c>
      <c r="O9" s="30"/>
      <c r="P9" s="41">
        <f t="shared" si="2"/>
        <v>45200</v>
      </c>
      <c r="Q9" s="42">
        <v>0.16078000000000001</v>
      </c>
      <c r="R9" s="39">
        <v>0.1145</v>
      </c>
      <c r="S9" s="43">
        <f t="shared" si="3"/>
        <v>0</v>
      </c>
      <c r="T9" s="42">
        <v>0.15898999999999999</v>
      </c>
      <c r="U9" s="39">
        <v>0.1145</v>
      </c>
      <c r="V9" s="44">
        <f t="shared" si="4"/>
        <v>0</v>
      </c>
      <c r="W9" s="45"/>
      <c r="X9" s="39"/>
      <c r="Y9" s="43">
        <f t="shared" si="5"/>
        <v>0</v>
      </c>
      <c r="Z9" s="42"/>
      <c r="AA9" s="39"/>
      <c r="AB9" s="43">
        <f t="shared" si="6"/>
        <v>0</v>
      </c>
      <c r="AC9" s="46">
        <f t="shared" si="7"/>
        <v>0</v>
      </c>
      <c r="AD9" s="47">
        <f t="shared" si="8"/>
        <v>0</v>
      </c>
    </row>
    <row r="10" spans="1:30" s="36" customFormat="1" hidden="1" x14ac:dyDescent="0.25">
      <c r="A10" s="37">
        <v>45170</v>
      </c>
      <c r="B10" s="38"/>
      <c r="C10" s="38"/>
      <c r="D10" s="38"/>
      <c r="E10" s="38"/>
      <c r="F10" s="38"/>
      <c r="G10" s="38"/>
      <c r="H10" s="38"/>
      <c r="I10" s="38"/>
      <c r="J10" s="38">
        <f t="shared" si="0"/>
        <v>0</v>
      </c>
      <c r="K10" s="38">
        <f t="shared" si="1"/>
        <v>0</v>
      </c>
      <c r="L10" s="39" t="s">
        <v>57</v>
      </c>
      <c r="M10" s="40" t="s">
        <v>63</v>
      </c>
      <c r="N10" s="40" t="s">
        <v>78</v>
      </c>
      <c r="O10" s="30"/>
      <c r="P10" s="41">
        <f t="shared" si="2"/>
        <v>45170</v>
      </c>
      <c r="Q10" s="42">
        <v>0.16078000000000001</v>
      </c>
      <c r="R10" s="39">
        <v>0.1145</v>
      </c>
      <c r="S10" s="43">
        <f t="shared" si="3"/>
        <v>0</v>
      </c>
      <c r="T10" s="42">
        <v>0.15898999999999999</v>
      </c>
      <c r="U10" s="39">
        <v>0.1145</v>
      </c>
      <c r="V10" s="44">
        <f t="shared" si="4"/>
        <v>0</v>
      </c>
      <c r="W10" s="45"/>
      <c r="X10" s="39"/>
      <c r="Y10" s="43">
        <f t="shared" si="5"/>
        <v>0</v>
      </c>
      <c r="Z10" s="42"/>
      <c r="AA10" s="39"/>
      <c r="AB10" s="43">
        <f t="shared" si="6"/>
        <v>0</v>
      </c>
      <c r="AC10" s="46">
        <f t="shared" si="7"/>
        <v>0</v>
      </c>
      <c r="AD10" s="47">
        <f t="shared" si="8"/>
        <v>0</v>
      </c>
    </row>
    <row r="11" spans="1:30" s="36" customFormat="1" hidden="1" x14ac:dyDescent="0.25">
      <c r="A11" s="37">
        <v>45139</v>
      </c>
      <c r="B11" s="38"/>
      <c r="C11" s="38"/>
      <c r="D11" s="38"/>
      <c r="E11" s="38"/>
      <c r="F11" s="38"/>
      <c r="G11" s="38"/>
      <c r="H11" s="38"/>
      <c r="I11" s="38"/>
      <c r="J11" s="38">
        <f t="shared" si="0"/>
        <v>0</v>
      </c>
      <c r="K11" s="38">
        <f t="shared" si="1"/>
        <v>0</v>
      </c>
      <c r="L11" s="39" t="s">
        <v>57</v>
      </c>
      <c r="M11" s="40" t="s">
        <v>63</v>
      </c>
      <c r="N11" s="40" t="s">
        <v>78</v>
      </c>
      <c r="O11" s="30"/>
      <c r="P11" s="41">
        <f t="shared" si="2"/>
        <v>45139</v>
      </c>
      <c r="Q11" s="42">
        <v>0.16078000000000001</v>
      </c>
      <c r="R11" s="39">
        <v>0.1145</v>
      </c>
      <c r="S11" s="43">
        <f t="shared" si="3"/>
        <v>0</v>
      </c>
      <c r="T11" s="42">
        <v>0.15898999999999999</v>
      </c>
      <c r="U11" s="39">
        <v>0.1145</v>
      </c>
      <c r="V11" s="44">
        <f t="shared" si="4"/>
        <v>0</v>
      </c>
      <c r="W11" s="45"/>
      <c r="X11" s="39"/>
      <c r="Y11" s="43">
        <f t="shared" si="5"/>
        <v>0</v>
      </c>
      <c r="Z11" s="42"/>
      <c r="AA11" s="39"/>
      <c r="AB11" s="43">
        <f t="shared" si="6"/>
        <v>0</v>
      </c>
      <c r="AC11" s="46">
        <f t="shared" si="7"/>
        <v>0</v>
      </c>
      <c r="AD11" s="47">
        <f t="shared" si="8"/>
        <v>0</v>
      </c>
    </row>
    <row r="12" spans="1:30" s="36" customFormat="1" hidden="1" x14ac:dyDescent="0.25">
      <c r="A12" s="37">
        <v>45108</v>
      </c>
      <c r="B12" s="38"/>
      <c r="C12" s="38"/>
      <c r="D12" s="38"/>
      <c r="E12" s="38"/>
      <c r="F12" s="38"/>
      <c r="G12" s="38"/>
      <c r="H12" s="38"/>
      <c r="I12" s="38"/>
      <c r="J12" s="38">
        <f t="shared" si="0"/>
        <v>0</v>
      </c>
      <c r="K12" s="38">
        <f t="shared" si="1"/>
        <v>0</v>
      </c>
      <c r="L12" s="39" t="s">
        <v>57</v>
      </c>
      <c r="M12" s="40" t="s">
        <v>63</v>
      </c>
      <c r="N12" s="40" t="s">
        <v>78</v>
      </c>
      <c r="O12" s="30"/>
      <c r="P12" s="41">
        <f t="shared" si="2"/>
        <v>45108</v>
      </c>
      <c r="Q12" s="42">
        <v>0.16078000000000001</v>
      </c>
      <c r="R12" s="39">
        <v>0.1145</v>
      </c>
      <c r="S12" s="43">
        <f t="shared" si="3"/>
        <v>0</v>
      </c>
      <c r="T12" s="42">
        <v>0.15898999999999999</v>
      </c>
      <c r="U12" s="39">
        <v>0.1145</v>
      </c>
      <c r="V12" s="44">
        <f t="shared" si="4"/>
        <v>0</v>
      </c>
      <c r="W12" s="45"/>
      <c r="X12" s="39"/>
      <c r="Y12" s="43">
        <f t="shared" si="5"/>
        <v>0</v>
      </c>
      <c r="Z12" s="42"/>
      <c r="AA12" s="39"/>
      <c r="AB12" s="43">
        <f t="shared" si="6"/>
        <v>0</v>
      </c>
      <c r="AC12" s="46">
        <f t="shared" si="7"/>
        <v>0</v>
      </c>
      <c r="AD12" s="47">
        <f t="shared" si="8"/>
        <v>0</v>
      </c>
    </row>
    <row r="13" spans="1:30" s="36" customFormat="1" x14ac:dyDescent="0.25">
      <c r="A13" s="37">
        <v>45078</v>
      </c>
      <c r="B13" s="38">
        <v>1157</v>
      </c>
      <c r="C13" s="38">
        <v>1032174</v>
      </c>
      <c r="D13" s="38">
        <v>45</v>
      </c>
      <c r="E13" s="38">
        <v>42978</v>
      </c>
      <c r="F13" s="38"/>
      <c r="G13" s="38"/>
      <c r="H13" s="38">
        <v>0</v>
      </c>
      <c r="I13" s="38">
        <v>0</v>
      </c>
      <c r="J13" s="38">
        <f t="shared" si="0"/>
        <v>1202</v>
      </c>
      <c r="K13" s="38">
        <f t="shared" si="1"/>
        <v>1075152</v>
      </c>
      <c r="L13" s="39" t="s">
        <v>57</v>
      </c>
      <c r="M13" s="40" t="s">
        <v>63</v>
      </c>
      <c r="N13" s="40" t="s">
        <v>78</v>
      </c>
      <c r="O13" s="30"/>
      <c r="P13" s="41">
        <f t="shared" si="2"/>
        <v>45078</v>
      </c>
      <c r="Q13" s="42">
        <v>0.25775999999999999</v>
      </c>
      <c r="R13" s="129">
        <v>0.1145</v>
      </c>
      <c r="S13" s="43">
        <f t="shared" si="3"/>
        <v>147869.24724</v>
      </c>
      <c r="T13" s="42">
        <v>0.26175999999999999</v>
      </c>
      <c r="U13" s="129">
        <v>0.1145</v>
      </c>
      <c r="V13" s="44">
        <f t="shared" si="4"/>
        <v>6328.9402799999998</v>
      </c>
      <c r="W13" s="45"/>
      <c r="X13" s="39"/>
      <c r="Y13" s="43">
        <f t="shared" si="5"/>
        <v>0</v>
      </c>
      <c r="Z13" s="42"/>
      <c r="AA13" s="39"/>
      <c r="AB13" s="43">
        <f t="shared" si="6"/>
        <v>0</v>
      </c>
      <c r="AC13" s="46">
        <f t="shared" si="7"/>
        <v>154198.18752000001</v>
      </c>
      <c r="AD13" s="47">
        <f t="shared" si="8"/>
        <v>892.11235955056179</v>
      </c>
    </row>
    <row r="14" spans="1:30" s="36" customFormat="1" x14ac:dyDescent="0.25">
      <c r="A14" s="37">
        <v>45047</v>
      </c>
      <c r="B14" s="38">
        <v>1112</v>
      </c>
      <c r="C14" s="38">
        <v>938606</v>
      </c>
      <c r="D14" s="38">
        <v>46</v>
      </c>
      <c r="E14" s="38">
        <v>41136</v>
      </c>
      <c r="F14" s="38"/>
      <c r="G14" s="38"/>
      <c r="H14" s="38">
        <v>0</v>
      </c>
      <c r="I14" s="38">
        <v>0</v>
      </c>
      <c r="J14" s="38">
        <f t="shared" si="0"/>
        <v>1158</v>
      </c>
      <c r="K14" s="38">
        <f t="shared" si="1"/>
        <v>979742</v>
      </c>
      <c r="L14" s="39" t="s">
        <v>57</v>
      </c>
      <c r="M14" s="40" t="s">
        <v>63</v>
      </c>
      <c r="N14" s="40" t="s">
        <v>78</v>
      </c>
      <c r="O14" s="30"/>
      <c r="P14" s="41">
        <f t="shared" si="2"/>
        <v>45047</v>
      </c>
      <c r="Q14" s="42">
        <v>0.25775999999999999</v>
      </c>
      <c r="R14" s="129">
        <v>0.1145</v>
      </c>
      <c r="S14" s="43">
        <f t="shared" si="3"/>
        <v>134464.69555999999</v>
      </c>
      <c r="T14" s="42">
        <v>0.26175999999999999</v>
      </c>
      <c r="U14" s="129">
        <v>0.1145</v>
      </c>
      <c r="V14" s="44">
        <f t="shared" si="4"/>
        <v>6057.6873599999999</v>
      </c>
      <c r="W14" s="45"/>
      <c r="X14" s="39"/>
      <c r="Y14" s="43">
        <f t="shared" si="5"/>
        <v>0</v>
      </c>
      <c r="Z14" s="42"/>
      <c r="AA14" s="39"/>
      <c r="AB14" s="43">
        <f t="shared" si="6"/>
        <v>0</v>
      </c>
      <c r="AC14" s="46">
        <f t="shared" si="7"/>
        <v>140522.38292</v>
      </c>
      <c r="AD14" s="47">
        <f t="shared" si="8"/>
        <v>844.0701438848921</v>
      </c>
    </row>
    <row r="15" spans="1:30" s="36" customFormat="1" x14ac:dyDescent="0.25">
      <c r="A15" s="37">
        <v>45017</v>
      </c>
      <c r="B15" s="38">
        <v>1151</v>
      </c>
      <c r="C15" s="38">
        <v>1023810</v>
      </c>
      <c r="D15" s="38">
        <v>45</v>
      </c>
      <c r="E15" s="38">
        <v>45979</v>
      </c>
      <c r="F15" s="38"/>
      <c r="G15" s="38"/>
      <c r="H15" s="38">
        <v>0</v>
      </c>
      <c r="I15" s="38">
        <v>0</v>
      </c>
      <c r="J15" s="38">
        <f t="shared" si="0"/>
        <v>1196</v>
      </c>
      <c r="K15" s="38">
        <f t="shared" si="1"/>
        <v>1069789</v>
      </c>
      <c r="L15" s="39" t="s">
        <v>57</v>
      </c>
      <c r="M15" s="40" t="s">
        <v>63</v>
      </c>
      <c r="N15" s="40" t="s">
        <v>78</v>
      </c>
      <c r="O15" s="30"/>
      <c r="P15" s="41">
        <f t="shared" si="2"/>
        <v>45017</v>
      </c>
      <c r="Q15" s="42">
        <v>0.25775999999999999</v>
      </c>
      <c r="R15" s="129">
        <v>0.1145</v>
      </c>
      <c r="S15" s="43">
        <f t="shared" si="3"/>
        <v>146671.02059999999</v>
      </c>
      <c r="T15" s="42">
        <v>0.26175999999999999</v>
      </c>
      <c r="U15" s="129">
        <v>0.1145</v>
      </c>
      <c r="V15" s="44">
        <f t="shared" si="4"/>
        <v>6770.8675400000002</v>
      </c>
      <c r="W15" s="45"/>
      <c r="X15" s="39"/>
      <c r="Y15" s="43">
        <f t="shared" si="5"/>
        <v>0</v>
      </c>
      <c r="Z15" s="42"/>
      <c r="AA15" s="39"/>
      <c r="AB15" s="43">
        <f t="shared" si="6"/>
        <v>0</v>
      </c>
      <c r="AC15" s="46">
        <f t="shared" si="7"/>
        <v>153441.88814</v>
      </c>
      <c r="AD15" s="47">
        <f t="shared" si="8"/>
        <v>889.49609035621199</v>
      </c>
    </row>
    <row r="16" spans="1:30" s="36" customFormat="1" x14ac:dyDescent="0.25">
      <c r="A16" s="37">
        <v>44986</v>
      </c>
      <c r="B16" s="38">
        <v>1196</v>
      </c>
      <c r="C16" s="38">
        <v>1125466</v>
      </c>
      <c r="D16" s="38">
        <v>41</v>
      </c>
      <c r="E16" s="38">
        <v>47355</v>
      </c>
      <c r="F16" s="38"/>
      <c r="G16" s="38"/>
      <c r="H16" s="38">
        <v>0</v>
      </c>
      <c r="I16" s="38">
        <v>0</v>
      </c>
      <c r="J16" s="38">
        <f t="shared" si="0"/>
        <v>1237</v>
      </c>
      <c r="K16" s="38">
        <f t="shared" si="1"/>
        <v>1172821</v>
      </c>
      <c r="L16" s="39" t="s">
        <v>57</v>
      </c>
      <c r="M16" s="40" t="s">
        <v>63</v>
      </c>
      <c r="N16" s="40" t="s">
        <v>78</v>
      </c>
      <c r="O16" s="30"/>
      <c r="P16" s="41">
        <f t="shared" si="2"/>
        <v>44986</v>
      </c>
      <c r="Q16" s="42">
        <v>0.25775999999999999</v>
      </c>
      <c r="R16" s="129">
        <v>0.1145</v>
      </c>
      <c r="S16" s="43">
        <f t="shared" si="3"/>
        <v>161234.25915999999</v>
      </c>
      <c r="T16" s="42">
        <v>0.26175999999999999</v>
      </c>
      <c r="U16" s="129">
        <v>0.1145</v>
      </c>
      <c r="V16" s="44">
        <f t="shared" si="4"/>
        <v>6973.4973</v>
      </c>
      <c r="W16" s="45"/>
      <c r="X16" s="39"/>
      <c r="Y16" s="43">
        <f t="shared" si="5"/>
        <v>0</v>
      </c>
      <c r="Z16" s="42"/>
      <c r="AA16" s="39"/>
      <c r="AB16" s="43">
        <f t="shared" si="6"/>
        <v>0</v>
      </c>
      <c r="AC16" s="46">
        <f t="shared" si="7"/>
        <v>168207.75645999998</v>
      </c>
      <c r="AD16" s="47">
        <f t="shared" si="8"/>
        <v>941.02508361204013</v>
      </c>
    </row>
    <row r="17" spans="1:30" s="36" customFormat="1" x14ac:dyDescent="0.25">
      <c r="A17" s="37">
        <v>44958</v>
      </c>
      <c r="B17" s="38">
        <v>1217</v>
      </c>
      <c r="C17" s="38">
        <v>1274212</v>
      </c>
      <c r="D17" s="38">
        <v>41</v>
      </c>
      <c r="E17" s="38">
        <v>55462</v>
      </c>
      <c r="F17" s="38"/>
      <c r="G17" s="38"/>
      <c r="H17" s="38">
        <v>0</v>
      </c>
      <c r="I17" s="38">
        <v>0</v>
      </c>
      <c r="J17" s="38">
        <f t="shared" si="0"/>
        <v>1258</v>
      </c>
      <c r="K17" s="38">
        <f t="shared" si="1"/>
        <v>1329674</v>
      </c>
      <c r="L17" s="39" t="s">
        <v>57</v>
      </c>
      <c r="M17" s="40" t="s">
        <v>63</v>
      </c>
      <c r="N17" s="40" t="s">
        <v>78</v>
      </c>
      <c r="O17" s="30"/>
      <c r="P17" s="41">
        <f t="shared" si="2"/>
        <v>44958</v>
      </c>
      <c r="Q17" s="42">
        <v>0.25775999999999999</v>
      </c>
      <c r="R17" s="129">
        <v>0.1145</v>
      </c>
      <c r="S17" s="43">
        <f t="shared" si="3"/>
        <v>182543.61111999999</v>
      </c>
      <c r="T17" s="42">
        <v>0.26175999999999999</v>
      </c>
      <c r="U17" s="129">
        <v>0.1145</v>
      </c>
      <c r="V17" s="44">
        <f t="shared" si="4"/>
        <v>8167.3341200000004</v>
      </c>
      <c r="W17" s="45"/>
      <c r="X17" s="39"/>
      <c r="Y17" s="43">
        <f t="shared" si="5"/>
        <v>0</v>
      </c>
      <c r="Z17" s="42"/>
      <c r="AA17" s="39"/>
      <c r="AB17" s="43">
        <f t="shared" si="6"/>
        <v>0</v>
      </c>
      <c r="AC17" s="46">
        <f t="shared" si="7"/>
        <v>190710.94524</v>
      </c>
      <c r="AD17" s="47">
        <f t="shared" si="8"/>
        <v>1047.0106820049302</v>
      </c>
    </row>
    <row r="18" spans="1:30" s="36" customFormat="1" x14ac:dyDescent="0.25">
      <c r="A18" s="37">
        <v>44927</v>
      </c>
      <c r="B18" s="38">
        <v>1227</v>
      </c>
      <c r="C18" s="38">
        <v>1314679</v>
      </c>
      <c r="D18" s="38">
        <v>41</v>
      </c>
      <c r="E18" s="38">
        <v>52947</v>
      </c>
      <c r="F18" s="38"/>
      <c r="G18" s="38"/>
      <c r="H18" s="38">
        <v>0</v>
      </c>
      <c r="I18" s="38">
        <v>0</v>
      </c>
      <c r="J18" s="38">
        <f t="shared" si="0"/>
        <v>1268</v>
      </c>
      <c r="K18" s="38">
        <f t="shared" si="1"/>
        <v>1367626</v>
      </c>
      <c r="L18" s="39" t="s">
        <v>57</v>
      </c>
      <c r="M18" s="40" t="s">
        <v>63</v>
      </c>
      <c r="N18" s="40" t="s">
        <v>78</v>
      </c>
      <c r="O18" s="30"/>
      <c r="P18" s="41">
        <f t="shared" si="2"/>
        <v>44927</v>
      </c>
      <c r="Q18" s="42">
        <v>0.25775999999999999</v>
      </c>
      <c r="R18" s="129">
        <v>0.1145</v>
      </c>
      <c r="S18" s="43">
        <f t="shared" si="3"/>
        <v>188340.91354000001</v>
      </c>
      <c r="T18" s="42">
        <v>0.26175999999999999</v>
      </c>
      <c r="U18" s="129">
        <v>0.1145</v>
      </c>
      <c r="V18" s="44">
        <f t="shared" si="4"/>
        <v>7796.9752200000003</v>
      </c>
      <c r="W18" s="45"/>
      <c r="X18" s="39"/>
      <c r="Y18" s="43">
        <f t="shared" si="5"/>
        <v>0</v>
      </c>
      <c r="Z18" s="42"/>
      <c r="AA18" s="39"/>
      <c r="AB18" s="43">
        <f t="shared" si="6"/>
        <v>0</v>
      </c>
      <c r="AC18" s="46">
        <f t="shared" si="7"/>
        <v>196137.88876</v>
      </c>
      <c r="AD18" s="47">
        <f t="shared" si="8"/>
        <v>1071.4580277098614</v>
      </c>
    </row>
    <row r="19" spans="1:30" s="36" customFormat="1" x14ac:dyDescent="0.25">
      <c r="A19" s="37">
        <v>44896</v>
      </c>
      <c r="B19" s="38">
        <v>1232</v>
      </c>
      <c r="C19" s="38">
        <v>1583331</v>
      </c>
      <c r="D19" s="38">
        <v>44</v>
      </c>
      <c r="E19" s="38">
        <v>54959</v>
      </c>
      <c r="F19" s="38"/>
      <c r="G19" s="38"/>
      <c r="H19" s="38">
        <v>0</v>
      </c>
      <c r="I19" s="38">
        <v>0</v>
      </c>
      <c r="J19" s="38">
        <f t="shared" ref="J19" si="9">B19+D19+F19+H19</f>
        <v>1276</v>
      </c>
      <c r="K19" s="38">
        <f t="shared" ref="K19" si="10">C19+E19+G19+I19</f>
        <v>1638290</v>
      </c>
      <c r="L19" s="39" t="s">
        <v>57</v>
      </c>
      <c r="M19" s="40" t="s">
        <v>63</v>
      </c>
      <c r="N19" s="40" t="s">
        <v>78</v>
      </c>
      <c r="O19" s="30"/>
      <c r="P19" s="41">
        <f t="shared" ref="P19" si="11">A19</f>
        <v>44896</v>
      </c>
      <c r="Q19" s="42">
        <v>0.17871000000000001</v>
      </c>
      <c r="R19" s="129">
        <v>0.1145</v>
      </c>
      <c r="S19" s="43">
        <f t="shared" ref="S19" si="12">(Q19-R19)*C19</f>
        <v>101665.68351</v>
      </c>
      <c r="T19" s="42">
        <v>0.17827000000000001</v>
      </c>
      <c r="U19" s="129">
        <v>0.1145</v>
      </c>
      <c r="V19" s="44">
        <f t="shared" ref="V19" si="13">(T19-U19)*E19</f>
        <v>3504.7354300000002</v>
      </c>
      <c r="W19" s="45"/>
      <c r="X19" s="39"/>
      <c r="Y19" s="43">
        <f t="shared" ref="Y19" si="14">(W19-X19)*G19</f>
        <v>0</v>
      </c>
      <c r="Z19" s="42"/>
      <c r="AA19" s="39"/>
      <c r="AB19" s="43">
        <f t="shared" ref="AB19" si="15">(Z19-AA19)*I19</f>
        <v>0</v>
      </c>
      <c r="AC19" s="46">
        <f t="shared" ref="AC19" si="16">AB19+Y19+S19+V19</f>
        <v>105170.41894</v>
      </c>
      <c r="AD19" s="47">
        <f t="shared" ref="AD19" si="17">IFERROR(C19/B19,0)</f>
        <v>1285.1712662337663</v>
      </c>
    </row>
    <row r="20" spans="1:30" s="36" customFormat="1" x14ac:dyDescent="0.25">
      <c r="A20" s="37">
        <v>44866</v>
      </c>
      <c r="B20" s="38">
        <v>1229</v>
      </c>
      <c r="C20" s="38">
        <v>1147800</v>
      </c>
      <c r="D20" s="38">
        <v>44</v>
      </c>
      <c r="E20" s="38">
        <v>44498</v>
      </c>
      <c r="F20" s="38"/>
      <c r="G20" s="38"/>
      <c r="H20" s="38">
        <v>0</v>
      </c>
      <c r="I20" s="38">
        <v>0</v>
      </c>
      <c r="J20" s="38">
        <f t="shared" ref="J20:J30" si="18">B20+D20+F20+H20</f>
        <v>1273</v>
      </c>
      <c r="K20" s="38">
        <f t="shared" ref="K20:K30" si="19">C20+E20+G20+I20</f>
        <v>1192298</v>
      </c>
      <c r="L20" s="39" t="s">
        <v>57</v>
      </c>
      <c r="M20" s="40" t="s">
        <v>63</v>
      </c>
      <c r="N20" s="40" t="s">
        <v>78</v>
      </c>
      <c r="O20" s="30"/>
      <c r="P20" s="41">
        <f t="shared" ref="P20:P30" si="20">A20</f>
        <v>44866</v>
      </c>
      <c r="Q20" s="42">
        <v>0.17871000000000001</v>
      </c>
      <c r="R20" s="129">
        <v>0.1145</v>
      </c>
      <c r="S20" s="43">
        <f t="shared" ref="S20:S30" si="21">(Q20-R20)*C20</f>
        <v>73700.237999999998</v>
      </c>
      <c r="T20" s="42">
        <v>0.17827000000000001</v>
      </c>
      <c r="U20" s="129">
        <v>0.1145</v>
      </c>
      <c r="V20" s="44">
        <f t="shared" ref="V20:V30" si="22">(T20-U20)*E20</f>
        <v>2837.6374600000004</v>
      </c>
      <c r="W20" s="45"/>
      <c r="X20" s="39"/>
      <c r="Y20" s="43">
        <f t="shared" ref="Y20:Y30" si="23">(W20-X20)*G20</f>
        <v>0</v>
      </c>
      <c r="Z20" s="42"/>
      <c r="AA20" s="39"/>
      <c r="AB20" s="43">
        <f t="shared" ref="AB20:AB30" si="24">(Z20-AA20)*I20</f>
        <v>0</v>
      </c>
      <c r="AC20" s="46">
        <f t="shared" ref="AC20:AC30" si="25">AB20+Y20+S20+V20</f>
        <v>76537.875459999996</v>
      </c>
      <c r="AD20" s="47">
        <f t="shared" ref="AD20:AD30" si="26">IFERROR(C20/B20,0)</f>
        <v>933.93002441008946</v>
      </c>
    </row>
    <row r="21" spans="1:30" s="36" customFormat="1" x14ac:dyDescent="0.25">
      <c r="A21" s="37">
        <v>44835</v>
      </c>
      <c r="B21" s="38">
        <v>1227</v>
      </c>
      <c r="C21" s="38">
        <v>1094873</v>
      </c>
      <c r="D21" s="38">
        <v>48</v>
      </c>
      <c r="E21" s="38">
        <v>45749</v>
      </c>
      <c r="F21" s="38"/>
      <c r="G21" s="38"/>
      <c r="H21" s="38">
        <v>0</v>
      </c>
      <c r="I21" s="38">
        <v>0</v>
      </c>
      <c r="J21" s="38">
        <f t="shared" si="18"/>
        <v>1275</v>
      </c>
      <c r="K21" s="38">
        <f t="shared" si="19"/>
        <v>1140622</v>
      </c>
      <c r="L21" s="39" t="s">
        <v>57</v>
      </c>
      <c r="M21" s="40" t="s">
        <v>63</v>
      </c>
      <c r="N21" s="40" t="s">
        <v>78</v>
      </c>
      <c r="O21" s="30"/>
      <c r="P21" s="41">
        <f t="shared" si="20"/>
        <v>44835</v>
      </c>
      <c r="Q21" s="42">
        <v>0.17871000000000001</v>
      </c>
      <c r="R21" s="129">
        <v>0.1145</v>
      </c>
      <c r="S21" s="43">
        <f t="shared" si="21"/>
        <v>70301.795330000008</v>
      </c>
      <c r="T21" s="42">
        <v>0.17827000000000001</v>
      </c>
      <c r="U21" s="129">
        <v>0.1145</v>
      </c>
      <c r="V21" s="44">
        <f t="shared" si="22"/>
        <v>2917.4137300000002</v>
      </c>
      <c r="W21" s="45"/>
      <c r="X21" s="39"/>
      <c r="Y21" s="43">
        <f t="shared" si="23"/>
        <v>0</v>
      </c>
      <c r="Z21" s="42"/>
      <c r="AA21" s="39"/>
      <c r="AB21" s="43">
        <f t="shared" si="24"/>
        <v>0</v>
      </c>
      <c r="AC21" s="46">
        <f t="shared" si="25"/>
        <v>73219.209060000008</v>
      </c>
      <c r="AD21" s="47">
        <f t="shared" si="26"/>
        <v>892.31703341483296</v>
      </c>
    </row>
    <row r="22" spans="1:30" s="36" customFormat="1" x14ac:dyDescent="0.25">
      <c r="A22" s="37">
        <v>44805</v>
      </c>
      <c r="B22" s="38">
        <v>1207</v>
      </c>
      <c r="C22" s="38">
        <v>1129768</v>
      </c>
      <c r="D22" s="38">
        <v>46</v>
      </c>
      <c r="E22" s="38">
        <v>49908</v>
      </c>
      <c r="F22" s="38"/>
      <c r="G22" s="38"/>
      <c r="H22" s="38">
        <v>0</v>
      </c>
      <c r="I22" s="38">
        <v>0</v>
      </c>
      <c r="J22" s="38">
        <f t="shared" si="18"/>
        <v>1253</v>
      </c>
      <c r="K22" s="38">
        <f t="shared" si="19"/>
        <v>1179676</v>
      </c>
      <c r="L22" s="39" t="s">
        <v>57</v>
      </c>
      <c r="M22" s="40" t="s">
        <v>63</v>
      </c>
      <c r="N22" s="40" t="s">
        <v>78</v>
      </c>
      <c r="O22" s="30"/>
      <c r="P22" s="41">
        <f t="shared" si="20"/>
        <v>44805</v>
      </c>
      <c r="Q22" s="42">
        <v>0.17871000000000001</v>
      </c>
      <c r="R22" s="129">
        <v>0.1145</v>
      </c>
      <c r="S22" s="43">
        <f t="shared" si="21"/>
        <v>72542.403279999999</v>
      </c>
      <c r="T22" s="42">
        <v>0.17827000000000001</v>
      </c>
      <c r="U22" s="129">
        <v>0.1145</v>
      </c>
      <c r="V22" s="44">
        <f t="shared" si="22"/>
        <v>3182.6331600000003</v>
      </c>
      <c r="W22" s="45"/>
      <c r="X22" s="39"/>
      <c r="Y22" s="43">
        <f t="shared" si="23"/>
        <v>0</v>
      </c>
      <c r="Z22" s="42"/>
      <c r="AA22" s="39"/>
      <c r="AB22" s="43">
        <f t="shared" si="24"/>
        <v>0</v>
      </c>
      <c r="AC22" s="46">
        <f t="shared" si="25"/>
        <v>75725.036439999996</v>
      </c>
      <c r="AD22" s="47">
        <f t="shared" si="26"/>
        <v>936.01325600662801</v>
      </c>
    </row>
    <row r="23" spans="1:30" s="36" customFormat="1" x14ac:dyDescent="0.25">
      <c r="A23" s="37">
        <v>44774</v>
      </c>
      <c r="B23" s="38">
        <v>1219</v>
      </c>
      <c r="C23" s="38">
        <v>1485974</v>
      </c>
      <c r="D23" s="38">
        <v>55</v>
      </c>
      <c r="E23" s="38">
        <v>58110</v>
      </c>
      <c r="F23" s="38"/>
      <c r="G23" s="38"/>
      <c r="H23" s="38">
        <v>0</v>
      </c>
      <c r="I23" s="38">
        <v>0</v>
      </c>
      <c r="J23" s="38">
        <f t="shared" si="18"/>
        <v>1274</v>
      </c>
      <c r="K23" s="38">
        <f t="shared" si="19"/>
        <v>1544084</v>
      </c>
      <c r="L23" s="39" t="s">
        <v>57</v>
      </c>
      <c r="M23" s="40" t="s">
        <v>63</v>
      </c>
      <c r="N23" s="40" t="s">
        <v>78</v>
      </c>
      <c r="O23" s="30"/>
      <c r="P23" s="41">
        <f t="shared" si="20"/>
        <v>44774</v>
      </c>
      <c r="Q23" s="42">
        <v>0.17871000000000001</v>
      </c>
      <c r="R23" s="129">
        <v>0.1145</v>
      </c>
      <c r="S23" s="43">
        <f t="shared" si="21"/>
        <v>95414.390540000008</v>
      </c>
      <c r="T23" s="42">
        <v>0.17827000000000001</v>
      </c>
      <c r="U23" s="129">
        <v>0.1145</v>
      </c>
      <c r="V23" s="44">
        <f t="shared" si="22"/>
        <v>3705.6747000000005</v>
      </c>
      <c r="W23" s="45"/>
      <c r="X23" s="39"/>
      <c r="Y23" s="43">
        <f t="shared" si="23"/>
        <v>0</v>
      </c>
      <c r="Z23" s="42"/>
      <c r="AA23" s="39"/>
      <c r="AB23" s="43">
        <f t="shared" si="24"/>
        <v>0</v>
      </c>
      <c r="AC23" s="46">
        <f t="shared" si="25"/>
        <v>99120.065240000011</v>
      </c>
      <c r="AD23" s="47">
        <f t="shared" si="26"/>
        <v>1219.0106644790812</v>
      </c>
    </row>
    <row r="24" spans="1:30" s="36" customFormat="1" x14ac:dyDescent="0.25">
      <c r="A24" s="37">
        <v>44743</v>
      </c>
      <c r="B24" s="38">
        <v>1219</v>
      </c>
      <c r="C24" s="38">
        <v>1853660</v>
      </c>
      <c r="D24" s="38">
        <v>47</v>
      </c>
      <c r="E24" s="38">
        <v>60097</v>
      </c>
      <c r="F24" s="38"/>
      <c r="G24" s="38"/>
      <c r="H24" s="38">
        <v>0</v>
      </c>
      <c r="I24" s="38">
        <v>0</v>
      </c>
      <c r="J24" s="38">
        <f t="shared" si="18"/>
        <v>1266</v>
      </c>
      <c r="K24" s="38">
        <f t="shared" si="19"/>
        <v>1913757</v>
      </c>
      <c r="L24" s="39" t="s">
        <v>57</v>
      </c>
      <c r="M24" s="40" t="s">
        <v>63</v>
      </c>
      <c r="N24" s="40" t="s">
        <v>78</v>
      </c>
      <c r="O24" s="30"/>
      <c r="P24" s="41">
        <f t="shared" si="20"/>
        <v>44743</v>
      </c>
      <c r="Q24" s="42">
        <v>0.17871000000000001</v>
      </c>
      <c r="R24" s="129">
        <v>0.1145</v>
      </c>
      <c r="S24" s="43">
        <f t="shared" si="21"/>
        <v>119023.5086</v>
      </c>
      <c r="T24" s="42">
        <v>0.17827000000000001</v>
      </c>
      <c r="U24" s="129">
        <v>0.1145</v>
      </c>
      <c r="V24" s="44">
        <f t="shared" si="22"/>
        <v>3832.3856900000005</v>
      </c>
      <c r="W24" s="45"/>
      <c r="X24" s="39"/>
      <c r="Y24" s="43">
        <f t="shared" si="23"/>
        <v>0</v>
      </c>
      <c r="Z24" s="42"/>
      <c r="AA24" s="39"/>
      <c r="AB24" s="43">
        <f t="shared" si="24"/>
        <v>0</v>
      </c>
      <c r="AC24" s="46">
        <f t="shared" si="25"/>
        <v>122855.89429</v>
      </c>
      <c r="AD24" s="47">
        <f t="shared" si="26"/>
        <v>1520.639868744873</v>
      </c>
    </row>
    <row r="25" spans="1:30" s="36" customFormat="1" x14ac:dyDescent="0.25">
      <c r="A25" s="37">
        <v>44713</v>
      </c>
      <c r="B25" s="38">
        <v>1206</v>
      </c>
      <c r="C25" s="38">
        <v>1193792</v>
      </c>
      <c r="D25" s="38">
        <v>46</v>
      </c>
      <c r="E25" s="38">
        <v>44294</v>
      </c>
      <c r="F25" s="38"/>
      <c r="G25" s="38"/>
      <c r="H25" s="38">
        <v>0</v>
      </c>
      <c r="I25" s="38">
        <v>0</v>
      </c>
      <c r="J25" s="38">
        <f t="shared" si="18"/>
        <v>1252</v>
      </c>
      <c r="K25" s="38">
        <f t="shared" si="19"/>
        <v>1238086</v>
      </c>
      <c r="L25" s="39" t="s">
        <v>57</v>
      </c>
      <c r="M25" s="40" t="s">
        <v>63</v>
      </c>
      <c r="N25" s="40" t="s">
        <v>78</v>
      </c>
      <c r="O25" s="30"/>
      <c r="P25" s="41">
        <f t="shared" si="20"/>
        <v>44713</v>
      </c>
      <c r="Q25" s="42">
        <v>0.15764</v>
      </c>
      <c r="R25" s="129">
        <v>0.1145</v>
      </c>
      <c r="S25" s="43">
        <f t="shared" si="21"/>
        <v>51500.186879999994</v>
      </c>
      <c r="T25" s="42">
        <v>0.14761000000000002</v>
      </c>
      <c r="U25" s="129">
        <v>0.1145</v>
      </c>
      <c r="V25" s="44">
        <f t="shared" si="22"/>
        <v>1466.5743400000006</v>
      </c>
      <c r="W25" s="45"/>
      <c r="X25" s="39"/>
      <c r="Y25" s="43">
        <f t="shared" si="23"/>
        <v>0</v>
      </c>
      <c r="Z25" s="42"/>
      <c r="AA25" s="39"/>
      <c r="AB25" s="43">
        <f t="shared" si="24"/>
        <v>0</v>
      </c>
      <c r="AC25" s="46">
        <f t="shared" si="25"/>
        <v>52966.761219999993</v>
      </c>
      <c r="AD25" s="47">
        <f t="shared" si="26"/>
        <v>989.87728026534</v>
      </c>
    </row>
    <row r="26" spans="1:30" s="36" customFormat="1" x14ac:dyDescent="0.25">
      <c r="A26" s="37">
        <v>44682</v>
      </c>
      <c r="B26" s="38">
        <v>1201</v>
      </c>
      <c r="C26" s="38">
        <v>1176693</v>
      </c>
      <c r="D26" s="38">
        <v>53</v>
      </c>
      <c r="E26" s="38">
        <v>42681</v>
      </c>
      <c r="F26" s="38"/>
      <c r="G26" s="38"/>
      <c r="H26" s="38">
        <v>0</v>
      </c>
      <c r="I26" s="38">
        <v>0</v>
      </c>
      <c r="J26" s="38">
        <f t="shared" si="18"/>
        <v>1254</v>
      </c>
      <c r="K26" s="38">
        <f t="shared" si="19"/>
        <v>1219374</v>
      </c>
      <c r="L26" s="39" t="s">
        <v>57</v>
      </c>
      <c r="M26" s="40" t="s">
        <v>63</v>
      </c>
      <c r="N26" s="40" t="s">
        <v>78</v>
      </c>
      <c r="O26" s="30"/>
      <c r="P26" s="41">
        <f t="shared" si="20"/>
        <v>44682</v>
      </c>
      <c r="Q26" s="42">
        <v>0.15764</v>
      </c>
      <c r="R26" s="129">
        <v>0.1145</v>
      </c>
      <c r="S26" s="43">
        <f t="shared" si="21"/>
        <v>50762.53602</v>
      </c>
      <c r="T26" s="42">
        <v>0.14761000000000002</v>
      </c>
      <c r="U26" s="129">
        <v>0.1145</v>
      </c>
      <c r="V26" s="44">
        <f t="shared" si="22"/>
        <v>1413.1679100000006</v>
      </c>
      <c r="W26" s="45"/>
      <c r="X26" s="39"/>
      <c r="Y26" s="43">
        <f t="shared" si="23"/>
        <v>0</v>
      </c>
      <c r="Z26" s="42"/>
      <c r="AA26" s="39"/>
      <c r="AB26" s="43">
        <f t="shared" si="24"/>
        <v>0</v>
      </c>
      <c r="AC26" s="46">
        <f t="shared" si="25"/>
        <v>52175.703930000003</v>
      </c>
      <c r="AD26" s="47">
        <f t="shared" si="26"/>
        <v>979.76103247293918</v>
      </c>
    </row>
    <row r="27" spans="1:30" s="36" customFormat="1" x14ac:dyDescent="0.25">
      <c r="A27" s="37">
        <v>44652</v>
      </c>
      <c r="B27" s="38">
        <v>1216</v>
      </c>
      <c r="C27" s="38">
        <v>1000145</v>
      </c>
      <c r="D27" s="38">
        <v>43</v>
      </c>
      <c r="E27" s="38">
        <v>43395</v>
      </c>
      <c r="F27" s="38"/>
      <c r="G27" s="38"/>
      <c r="H27" s="38">
        <v>0</v>
      </c>
      <c r="I27" s="38">
        <v>0</v>
      </c>
      <c r="J27" s="38">
        <f t="shared" si="18"/>
        <v>1259</v>
      </c>
      <c r="K27" s="38">
        <f t="shared" si="19"/>
        <v>1043540</v>
      </c>
      <c r="L27" s="39" t="s">
        <v>57</v>
      </c>
      <c r="M27" s="40" t="s">
        <v>63</v>
      </c>
      <c r="N27" s="40" t="s">
        <v>78</v>
      </c>
      <c r="O27" s="30"/>
      <c r="P27" s="41">
        <f t="shared" si="20"/>
        <v>44652</v>
      </c>
      <c r="Q27" s="42">
        <v>0.15764</v>
      </c>
      <c r="R27" s="129">
        <v>0.1145</v>
      </c>
      <c r="S27" s="43">
        <f t="shared" si="21"/>
        <v>43146.255299999997</v>
      </c>
      <c r="T27" s="42">
        <v>0.14761000000000002</v>
      </c>
      <c r="U27" s="129">
        <v>0.1145</v>
      </c>
      <c r="V27" s="44">
        <f t="shared" si="22"/>
        <v>1436.8084500000007</v>
      </c>
      <c r="W27" s="45"/>
      <c r="X27" s="39"/>
      <c r="Y27" s="43">
        <f t="shared" si="23"/>
        <v>0</v>
      </c>
      <c r="Z27" s="42"/>
      <c r="AA27" s="39"/>
      <c r="AB27" s="43">
        <f t="shared" si="24"/>
        <v>0</v>
      </c>
      <c r="AC27" s="46">
        <f t="shared" si="25"/>
        <v>44583.063750000001</v>
      </c>
      <c r="AD27" s="47">
        <f t="shared" si="26"/>
        <v>822.48766447368416</v>
      </c>
    </row>
    <row r="28" spans="1:30" s="36" customFormat="1" x14ac:dyDescent="0.25">
      <c r="A28" s="37">
        <v>44621</v>
      </c>
      <c r="B28" s="38">
        <v>1235</v>
      </c>
      <c r="C28" s="38">
        <v>1135066</v>
      </c>
      <c r="D28" s="38">
        <v>42</v>
      </c>
      <c r="E28" s="38">
        <v>45957</v>
      </c>
      <c r="F28" s="38"/>
      <c r="G28" s="38"/>
      <c r="H28" s="38">
        <v>0</v>
      </c>
      <c r="I28" s="38">
        <v>0</v>
      </c>
      <c r="J28" s="38">
        <f t="shared" si="18"/>
        <v>1277</v>
      </c>
      <c r="K28" s="38">
        <f t="shared" si="19"/>
        <v>1181023</v>
      </c>
      <c r="L28" s="39" t="s">
        <v>57</v>
      </c>
      <c r="M28" s="40" t="s">
        <v>63</v>
      </c>
      <c r="N28" s="40" t="s">
        <v>78</v>
      </c>
      <c r="O28" s="30"/>
      <c r="P28" s="41">
        <f t="shared" si="20"/>
        <v>44621</v>
      </c>
      <c r="Q28" s="42">
        <v>0.15764</v>
      </c>
      <c r="R28" s="129">
        <v>0.1145</v>
      </c>
      <c r="S28" s="43">
        <f t="shared" si="21"/>
        <v>48966.747239999997</v>
      </c>
      <c r="T28" s="42">
        <v>0.14761000000000002</v>
      </c>
      <c r="U28" s="129">
        <v>0.1145</v>
      </c>
      <c r="V28" s="44">
        <f t="shared" si="22"/>
        <v>1521.6362700000006</v>
      </c>
      <c r="W28" s="45"/>
      <c r="X28" s="39"/>
      <c r="Y28" s="43">
        <f t="shared" si="23"/>
        <v>0</v>
      </c>
      <c r="Z28" s="42"/>
      <c r="AA28" s="39"/>
      <c r="AB28" s="43">
        <f t="shared" si="24"/>
        <v>0</v>
      </c>
      <c r="AC28" s="46">
        <f t="shared" si="25"/>
        <v>50488.38351</v>
      </c>
      <c r="AD28" s="47">
        <f t="shared" si="26"/>
        <v>919.08178137651817</v>
      </c>
    </row>
    <row r="29" spans="1:30" s="36" customFormat="1" x14ac:dyDescent="0.25">
      <c r="A29" s="37">
        <v>44593</v>
      </c>
      <c r="B29" s="38">
        <v>1276</v>
      </c>
      <c r="C29" s="38">
        <v>1610340</v>
      </c>
      <c r="D29" s="38">
        <v>43</v>
      </c>
      <c r="E29" s="38">
        <v>58893</v>
      </c>
      <c r="F29" s="38"/>
      <c r="G29" s="38"/>
      <c r="H29" s="38">
        <v>0</v>
      </c>
      <c r="I29" s="38">
        <v>0</v>
      </c>
      <c r="J29" s="38">
        <f t="shared" si="18"/>
        <v>1319</v>
      </c>
      <c r="K29" s="38">
        <f t="shared" si="19"/>
        <v>1669233</v>
      </c>
      <c r="L29" s="39" t="s">
        <v>57</v>
      </c>
      <c r="M29" s="40" t="s">
        <v>63</v>
      </c>
      <c r="N29" s="40" t="s">
        <v>78</v>
      </c>
      <c r="O29" s="30"/>
      <c r="P29" s="41">
        <f t="shared" si="20"/>
        <v>44593</v>
      </c>
      <c r="Q29" s="42">
        <v>0.15764</v>
      </c>
      <c r="R29" s="129">
        <v>0.1145</v>
      </c>
      <c r="S29" s="43">
        <f t="shared" si="21"/>
        <v>69470.067599999995</v>
      </c>
      <c r="T29" s="42">
        <v>0.14761000000000002</v>
      </c>
      <c r="U29" s="129">
        <v>0.1145</v>
      </c>
      <c r="V29" s="44">
        <f t="shared" si="22"/>
        <v>1949.9472300000009</v>
      </c>
      <c r="W29" s="45"/>
      <c r="X29" s="39"/>
      <c r="Y29" s="43">
        <f t="shared" si="23"/>
        <v>0</v>
      </c>
      <c r="Z29" s="42"/>
      <c r="AA29" s="39"/>
      <c r="AB29" s="43">
        <f t="shared" si="24"/>
        <v>0</v>
      </c>
      <c r="AC29" s="46">
        <f t="shared" si="25"/>
        <v>71420.01483</v>
      </c>
      <c r="AD29" s="47">
        <f t="shared" si="26"/>
        <v>1262.0219435736676</v>
      </c>
    </row>
    <row r="30" spans="1:30" s="36" customFormat="1" x14ac:dyDescent="0.25">
      <c r="A30" s="37">
        <v>44562</v>
      </c>
      <c r="B30" s="38">
        <v>1280</v>
      </c>
      <c r="C30" s="38">
        <v>1531529</v>
      </c>
      <c r="D30" s="38">
        <v>43</v>
      </c>
      <c r="E30" s="38">
        <v>59850</v>
      </c>
      <c r="F30" s="38"/>
      <c r="G30" s="38"/>
      <c r="H30" s="38">
        <v>0</v>
      </c>
      <c r="I30" s="38">
        <v>0</v>
      </c>
      <c r="J30" s="38">
        <f t="shared" si="18"/>
        <v>1323</v>
      </c>
      <c r="K30" s="38">
        <f t="shared" si="19"/>
        <v>1591379</v>
      </c>
      <c r="L30" s="39" t="s">
        <v>57</v>
      </c>
      <c r="M30" s="40" t="s">
        <v>63</v>
      </c>
      <c r="N30" s="40" t="s">
        <v>78</v>
      </c>
      <c r="O30" s="30"/>
      <c r="P30" s="41">
        <f t="shared" si="20"/>
        <v>44562</v>
      </c>
      <c r="Q30" s="42">
        <v>0.15764</v>
      </c>
      <c r="R30" s="129">
        <v>0.1145</v>
      </c>
      <c r="S30" s="43">
        <f t="shared" si="21"/>
        <v>66070.161059999999</v>
      </c>
      <c r="T30" s="42">
        <v>0.14761000000000002</v>
      </c>
      <c r="U30" s="129">
        <v>0.1145</v>
      </c>
      <c r="V30" s="44">
        <f t="shared" si="22"/>
        <v>1981.6335000000008</v>
      </c>
      <c r="W30" s="45"/>
      <c r="X30" s="39"/>
      <c r="Y30" s="43">
        <f t="shared" si="23"/>
        <v>0</v>
      </c>
      <c r="Z30" s="42"/>
      <c r="AA30" s="39"/>
      <c r="AB30" s="43">
        <f t="shared" si="24"/>
        <v>0</v>
      </c>
      <c r="AC30" s="46">
        <f t="shared" si="25"/>
        <v>68051.794559999995</v>
      </c>
      <c r="AD30" s="47">
        <f t="shared" si="26"/>
        <v>1196.50703125</v>
      </c>
    </row>
    <row r="31" spans="1:30" s="36" customFormat="1" x14ac:dyDescent="0.25">
      <c r="A31" s="37">
        <v>44531</v>
      </c>
      <c r="B31" s="38">
        <v>1293</v>
      </c>
      <c r="C31" s="38">
        <v>1515373</v>
      </c>
      <c r="D31" s="38">
        <v>41</v>
      </c>
      <c r="E31" s="38">
        <v>53289</v>
      </c>
      <c r="F31" s="38"/>
      <c r="G31" s="38"/>
      <c r="H31" s="38">
        <v>0</v>
      </c>
      <c r="I31" s="38">
        <v>0</v>
      </c>
      <c r="J31" s="38">
        <f t="shared" ref="J31" si="27">B31+D31+F31+H31</f>
        <v>1334</v>
      </c>
      <c r="K31" s="38">
        <f t="shared" ref="K31" si="28">C31+E31+G31+I31</f>
        <v>1568662</v>
      </c>
      <c r="L31" s="39" t="s">
        <v>57</v>
      </c>
      <c r="M31" s="40" t="s">
        <v>63</v>
      </c>
      <c r="N31" s="40" t="s">
        <v>78</v>
      </c>
      <c r="O31" s="30"/>
      <c r="P31" s="41">
        <f t="shared" ref="P31" si="29">A31</f>
        <v>44531</v>
      </c>
      <c r="Q31" s="42">
        <v>0.10753</v>
      </c>
      <c r="R31" s="129">
        <v>0.1145</v>
      </c>
      <c r="S31" s="43">
        <f t="shared" ref="S31" si="30">(Q31-R31)*C31</f>
        <v>-10562.149810000006</v>
      </c>
      <c r="T31" s="42">
        <v>9.8500000000000004E-2</v>
      </c>
      <c r="U31" s="129">
        <v>0.1145</v>
      </c>
      <c r="V31" s="44">
        <f t="shared" ref="V31" si="31">(T31-U31)*E31</f>
        <v>-852.62400000000002</v>
      </c>
      <c r="W31" s="45"/>
      <c r="X31" s="39"/>
      <c r="Y31" s="43">
        <f t="shared" ref="Y31" si="32">(W31-X31)*G31</f>
        <v>0</v>
      </c>
      <c r="Z31" s="42"/>
      <c r="AA31" s="39"/>
      <c r="AB31" s="43">
        <f t="shared" ref="AB31" si="33">(Z31-AA31)*I31</f>
        <v>0</v>
      </c>
      <c r="AC31" s="46">
        <f t="shared" ref="AC31" si="34">AB31+Y31+S31+V31</f>
        <v>-11414.773810000006</v>
      </c>
      <c r="AD31" s="47">
        <f t="shared" ref="AD31" si="35">IFERROR(C31/B31,0)</f>
        <v>1171.9822119102862</v>
      </c>
    </row>
    <row r="32" spans="1:30" s="36" customFormat="1" x14ac:dyDescent="0.25">
      <c r="A32" s="37">
        <v>44501</v>
      </c>
      <c r="B32" s="38">
        <v>1295</v>
      </c>
      <c r="C32" s="38">
        <v>1232709</v>
      </c>
      <c r="D32" s="38">
        <v>44</v>
      </c>
      <c r="E32" s="38">
        <v>47443</v>
      </c>
      <c r="F32" s="38"/>
      <c r="G32" s="38"/>
      <c r="H32" s="38">
        <v>0</v>
      </c>
      <c r="I32" s="38">
        <v>0</v>
      </c>
      <c r="J32" s="38">
        <f t="shared" ref="J32:J39" si="36">B32+D32+F32+H32</f>
        <v>1339</v>
      </c>
      <c r="K32" s="38">
        <f t="shared" ref="K32:K39" si="37">C32+E32+G32+I32</f>
        <v>1280152</v>
      </c>
      <c r="L32" s="39" t="s">
        <v>57</v>
      </c>
      <c r="M32" s="40" t="s">
        <v>63</v>
      </c>
      <c r="N32" s="40" t="s">
        <v>78</v>
      </c>
      <c r="O32" s="30"/>
      <c r="P32" s="41">
        <f t="shared" ref="P32:P41" si="38">A32</f>
        <v>44501</v>
      </c>
      <c r="Q32" s="42">
        <v>0.10753</v>
      </c>
      <c r="R32" s="129">
        <v>0.1145</v>
      </c>
      <c r="S32" s="43">
        <f t="shared" ref="S32:S41" si="39">(Q32-R32)*C32</f>
        <v>-8591.981730000005</v>
      </c>
      <c r="T32" s="42">
        <v>9.8500000000000004E-2</v>
      </c>
      <c r="U32" s="129">
        <v>0.1145</v>
      </c>
      <c r="V32" s="44">
        <f t="shared" ref="V32:V41" si="40">(T32-U32)*E32</f>
        <v>-759.08799999999997</v>
      </c>
      <c r="W32" s="45"/>
      <c r="X32" s="39"/>
      <c r="Y32" s="43">
        <f t="shared" ref="Y32:Y41" si="41">(W32-X32)*G32</f>
        <v>0</v>
      </c>
      <c r="Z32" s="42"/>
      <c r="AA32" s="39"/>
      <c r="AB32" s="43">
        <f t="shared" ref="AB32:AB41" si="42">(Z32-AA32)*I32</f>
        <v>0</v>
      </c>
      <c r="AC32" s="46">
        <f t="shared" ref="AC32:AC41" si="43">AB32+Y32+S32+V32</f>
        <v>-9351.0697300000047</v>
      </c>
      <c r="AD32" s="47">
        <f t="shared" ref="AD32:AD72" si="44">IFERROR(C32/B32,0)</f>
        <v>951.89884169884169</v>
      </c>
    </row>
    <row r="33" spans="1:30" s="36" customFormat="1" x14ac:dyDescent="0.25">
      <c r="A33" s="37">
        <v>44470</v>
      </c>
      <c r="B33" s="38">
        <v>1294</v>
      </c>
      <c r="C33" s="38">
        <v>1175155</v>
      </c>
      <c r="D33" s="38">
        <v>52</v>
      </c>
      <c r="E33" s="38">
        <v>46893</v>
      </c>
      <c r="F33" s="38"/>
      <c r="G33" s="38"/>
      <c r="H33" s="38">
        <v>0</v>
      </c>
      <c r="I33" s="38">
        <v>0</v>
      </c>
      <c r="J33" s="38">
        <f t="shared" si="36"/>
        <v>1346</v>
      </c>
      <c r="K33" s="38">
        <f t="shared" si="37"/>
        <v>1222048</v>
      </c>
      <c r="L33" s="39" t="s">
        <v>57</v>
      </c>
      <c r="M33" s="40" t="s">
        <v>63</v>
      </c>
      <c r="N33" s="40" t="s">
        <v>78</v>
      </c>
      <c r="O33" s="30"/>
      <c r="P33" s="41">
        <f t="shared" si="38"/>
        <v>44470</v>
      </c>
      <c r="Q33" s="42">
        <v>0.10753</v>
      </c>
      <c r="R33" s="129">
        <v>0.1145</v>
      </c>
      <c r="S33" s="43">
        <f t="shared" si="39"/>
        <v>-8190.8303500000047</v>
      </c>
      <c r="T33" s="42">
        <v>9.8500000000000004E-2</v>
      </c>
      <c r="U33" s="129">
        <v>0.1145</v>
      </c>
      <c r="V33" s="44">
        <f t="shared" si="40"/>
        <v>-750.28800000000001</v>
      </c>
      <c r="W33" s="45"/>
      <c r="X33" s="39"/>
      <c r="Y33" s="43">
        <f t="shared" si="41"/>
        <v>0</v>
      </c>
      <c r="Z33" s="42"/>
      <c r="AA33" s="39"/>
      <c r="AB33" s="43">
        <f t="shared" si="42"/>
        <v>0</v>
      </c>
      <c r="AC33" s="46">
        <f t="shared" si="43"/>
        <v>-8941.1183500000043</v>
      </c>
      <c r="AD33" s="47">
        <f t="shared" si="44"/>
        <v>908.15687789799074</v>
      </c>
    </row>
    <row r="34" spans="1:30" s="36" customFormat="1" x14ac:dyDescent="0.25">
      <c r="A34" s="37">
        <v>44440</v>
      </c>
      <c r="B34" s="38">
        <v>1276</v>
      </c>
      <c r="C34" s="38">
        <v>1273860</v>
      </c>
      <c r="D34" s="38">
        <v>53</v>
      </c>
      <c r="E34" s="38">
        <v>53188</v>
      </c>
      <c r="F34" s="38"/>
      <c r="G34" s="38"/>
      <c r="H34" s="38">
        <v>0</v>
      </c>
      <c r="I34" s="38">
        <v>0</v>
      </c>
      <c r="J34" s="38">
        <f t="shared" si="36"/>
        <v>1329</v>
      </c>
      <c r="K34" s="38">
        <f t="shared" si="37"/>
        <v>1327048</v>
      </c>
      <c r="L34" s="39" t="s">
        <v>57</v>
      </c>
      <c r="M34" s="40" t="s">
        <v>63</v>
      </c>
      <c r="N34" s="40" t="s">
        <v>78</v>
      </c>
      <c r="O34" s="30"/>
      <c r="P34" s="41">
        <f t="shared" si="38"/>
        <v>44440</v>
      </c>
      <c r="Q34" s="42">
        <v>0.10753</v>
      </c>
      <c r="R34" s="129">
        <v>0.1145</v>
      </c>
      <c r="S34" s="43">
        <f t="shared" si="39"/>
        <v>-8878.8042000000059</v>
      </c>
      <c r="T34" s="42">
        <v>9.8500000000000004E-2</v>
      </c>
      <c r="U34" s="129">
        <v>0.1145</v>
      </c>
      <c r="V34" s="44">
        <f t="shared" si="40"/>
        <v>-851.00800000000004</v>
      </c>
      <c r="W34" s="45"/>
      <c r="X34" s="39"/>
      <c r="Y34" s="43">
        <f t="shared" si="41"/>
        <v>0</v>
      </c>
      <c r="Z34" s="42"/>
      <c r="AA34" s="39"/>
      <c r="AB34" s="43">
        <f t="shared" si="42"/>
        <v>0</v>
      </c>
      <c r="AC34" s="46">
        <f t="shared" si="43"/>
        <v>-9729.8122000000058</v>
      </c>
      <c r="AD34" s="47">
        <f t="shared" si="44"/>
        <v>998.32288401253913</v>
      </c>
    </row>
    <row r="35" spans="1:30" s="36" customFormat="1" x14ac:dyDescent="0.25">
      <c r="A35" s="37">
        <v>44409</v>
      </c>
      <c r="B35" s="38">
        <v>1305</v>
      </c>
      <c r="C35" s="38">
        <v>1687455</v>
      </c>
      <c r="D35" s="38">
        <v>50</v>
      </c>
      <c r="E35" s="38">
        <v>59969</v>
      </c>
      <c r="F35" s="38"/>
      <c r="G35" s="38"/>
      <c r="H35" s="38">
        <v>0</v>
      </c>
      <c r="I35" s="38">
        <v>0</v>
      </c>
      <c r="J35" s="38">
        <f t="shared" si="36"/>
        <v>1355</v>
      </c>
      <c r="K35" s="38">
        <f t="shared" si="37"/>
        <v>1747424</v>
      </c>
      <c r="L35" s="39" t="s">
        <v>57</v>
      </c>
      <c r="M35" s="40" t="s">
        <v>63</v>
      </c>
      <c r="N35" s="40" t="s">
        <v>78</v>
      </c>
      <c r="O35" s="30"/>
      <c r="P35" s="41">
        <f t="shared" si="38"/>
        <v>44409</v>
      </c>
      <c r="Q35" s="42">
        <v>0.10753</v>
      </c>
      <c r="R35" s="129">
        <v>0.1145</v>
      </c>
      <c r="S35" s="43">
        <f t="shared" si="39"/>
        <v>-11761.561350000007</v>
      </c>
      <c r="T35" s="42">
        <v>9.8500000000000004E-2</v>
      </c>
      <c r="U35" s="129">
        <v>0.1145</v>
      </c>
      <c r="V35" s="44">
        <f t="shared" si="40"/>
        <v>-959.50400000000002</v>
      </c>
      <c r="W35" s="45"/>
      <c r="X35" s="39"/>
      <c r="Y35" s="43">
        <f t="shared" si="41"/>
        <v>0</v>
      </c>
      <c r="Z35" s="42"/>
      <c r="AA35" s="39"/>
      <c r="AB35" s="43">
        <f t="shared" si="42"/>
        <v>0</v>
      </c>
      <c r="AC35" s="46">
        <f t="shared" si="43"/>
        <v>-12721.065350000008</v>
      </c>
      <c r="AD35" s="47">
        <f t="shared" si="44"/>
        <v>1293.0689655172414</v>
      </c>
    </row>
    <row r="36" spans="1:30" s="36" customFormat="1" x14ac:dyDescent="0.25">
      <c r="A36" s="37">
        <v>44378</v>
      </c>
      <c r="B36" s="38">
        <v>1308</v>
      </c>
      <c r="C36" s="38">
        <v>1483326</v>
      </c>
      <c r="D36" s="38">
        <v>47</v>
      </c>
      <c r="E36" s="38">
        <v>56407</v>
      </c>
      <c r="F36" s="38"/>
      <c r="G36" s="38"/>
      <c r="H36" s="38">
        <v>0</v>
      </c>
      <c r="I36" s="38">
        <v>0</v>
      </c>
      <c r="J36" s="38">
        <f t="shared" si="36"/>
        <v>1355</v>
      </c>
      <c r="K36" s="38">
        <f t="shared" si="37"/>
        <v>1539733</v>
      </c>
      <c r="L36" s="39" t="s">
        <v>57</v>
      </c>
      <c r="M36" s="40" t="s">
        <v>63</v>
      </c>
      <c r="N36" s="40" t="s">
        <v>78</v>
      </c>
      <c r="O36" s="30"/>
      <c r="P36" s="41">
        <f t="shared" si="38"/>
        <v>44378</v>
      </c>
      <c r="Q36" s="42">
        <v>0.10753</v>
      </c>
      <c r="R36" s="129">
        <v>0.1145</v>
      </c>
      <c r="S36" s="43">
        <f t="shared" si="39"/>
        <v>-10338.782220000006</v>
      </c>
      <c r="T36" s="42">
        <v>9.8500000000000004E-2</v>
      </c>
      <c r="U36" s="129">
        <v>0.1145</v>
      </c>
      <c r="V36" s="44">
        <f t="shared" si="40"/>
        <v>-902.51200000000006</v>
      </c>
      <c r="W36" s="45"/>
      <c r="X36" s="39"/>
      <c r="Y36" s="43">
        <f t="shared" si="41"/>
        <v>0</v>
      </c>
      <c r="Z36" s="42"/>
      <c r="AA36" s="39"/>
      <c r="AB36" s="43">
        <f t="shared" si="42"/>
        <v>0</v>
      </c>
      <c r="AC36" s="46">
        <f t="shared" si="43"/>
        <v>-11241.294220000007</v>
      </c>
      <c r="AD36" s="47">
        <f t="shared" si="44"/>
        <v>1134.0412844036698</v>
      </c>
    </row>
    <row r="37" spans="1:30" s="36" customFormat="1" x14ac:dyDescent="0.25">
      <c r="A37" s="37">
        <v>44348</v>
      </c>
      <c r="B37" s="38">
        <v>1299</v>
      </c>
      <c r="C37" s="38">
        <v>1518541</v>
      </c>
      <c r="D37" s="38">
        <v>48</v>
      </c>
      <c r="E37" s="38">
        <v>52563</v>
      </c>
      <c r="F37" s="38"/>
      <c r="G37" s="38"/>
      <c r="H37" s="38">
        <v>0</v>
      </c>
      <c r="I37" s="38">
        <v>0</v>
      </c>
      <c r="J37" s="38">
        <f t="shared" si="36"/>
        <v>1347</v>
      </c>
      <c r="K37" s="38">
        <f t="shared" si="37"/>
        <v>1571104</v>
      </c>
      <c r="L37" s="39" t="s">
        <v>57</v>
      </c>
      <c r="M37" s="40" t="s">
        <v>63</v>
      </c>
      <c r="N37" s="40" t="s">
        <v>78</v>
      </c>
      <c r="O37" s="30"/>
      <c r="P37" s="41">
        <f t="shared" si="38"/>
        <v>44348</v>
      </c>
      <c r="Q37" s="42">
        <v>0.11795</v>
      </c>
      <c r="R37" s="129">
        <v>0.1145</v>
      </c>
      <c r="S37" s="43">
        <f t="shared" si="39"/>
        <v>5238.9664499999917</v>
      </c>
      <c r="T37" s="42">
        <v>0.11086</v>
      </c>
      <c r="U37" s="129">
        <v>0.1145</v>
      </c>
      <c r="V37" s="44">
        <f t="shared" si="40"/>
        <v>-191.32932000000022</v>
      </c>
      <c r="W37" s="45"/>
      <c r="X37" s="39"/>
      <c r="Y37" s="43">
        <f t="shared" si="41"/>
        <v>0</v>
      </c>
      <c r="Z37" s="42"/>
      <c r="AA37" s="39"/>
      <c r="AB37" s="43">
        <f t="shared" si="42"/>
        <v>0</v>
      </c>
      <c r="AC37" s="46">
        <f t="shared" si="43"/>
        <v>5047.6371299999919</v>
      </c>
      <c r="AD37" s="47">
        <f t="shared" si="44"/>
        <v>1169.0076982294072</v>
      </c>
    </row>
    <row r="38" spans="1:30" s="36" customFormat="1" x14ac:dyDescent="0.25">
      <c r="A38" s="37">
        <v>44317</v>
      </c>
      <c r="B38" s="38">
        <v>1285</v>
      </c>
      <c r="C38" s="38">
        <v>1138292</v>
      </c>
      <c r="D38" s="38">
        <v>51</v>
      </c>
      <c r="E38" s="38">
        <v>46984</v>
      </c>
      <c r="F38" s="38"/>
      <c r="G38" s="38"/>
      <c r="H38" s="38">
        <v>0</v>
      </c>
      <c r="I38" s="38">
        <v>0</v>
      </c>
      <c r="J38" s="38">
        <f t="shared" si="36"/>
        <v>1336</v>
      </c>
      <c r="K38" s="38">
        <f t="shared" si="37"/>
        <v>1185276</v>
      </c>
      <c r="L38" s="39" t="s">
        <v>57</v>
      </c>
      <c r="M38" s="40" t="s">
        <v>63</v>
      </c>
      <c r="N38" s="40" t="s">
        <v>78</v>
      </c>
      <c r="O38" s="30"/>
      <c r="P38" s="41">
        <f t="shared" si="38"/>
        <v>44317</v>
      </c>
      <c r="Q38" s="42">
        <v>0.11795</v>
      </c>
      <c r="R38" s="129">
        <v>0.1145</v>
      </c>
      <c r="S38" s="43">
        <f t="shared" si="39"/>
        <v>3927.107399999994</v>
      </c>
      <c r="T38" s="42">
        <v>0.11086</v>
      </c>
      <c r="U38" s="129">
        <v>0.1145</v>
      </c>
      <c r="V38" s="44">
        <f t="shared" si="40"/>
        <v>-171.0217600000002</v>
      </c>
      <c r="W38" s="45"/>
      <c r="X38" s="39"/>
      <c r="Y38" s="43">
        <f t="shared" si="41"/>
        <v>0</v>
      </c>
      <c r="Z38" s="42"/>
      <c r="AA38" s="39"/>
      <c r="AB38" s="43">
        <f t="shared" si="42"/>
        <v>0</v>
      </c>
      <c r="AC38" s="46">
        <f t="shared" si="43"/>
        <v>3756.0856399999939</v>
      </c>
      <c r="AD38" s="47">
        <f t="shared" si="44"/>
        <v>885.83035019455258</v>
      </c>
    </row>
    <row r="39" spans="1:30" s="36" customFormat="1" x14ac:dyDescent="0.25">
      <c r="A39" s="37">
        <v>44287</v>
      </c>
      <c r="B39" s="38">
        <v>1314</v>
      </c>
      <c r="C39" s="38">
        <v>1243816</v>
      </c>
      <c r="D39" s="38">
        <v>51</v>
      </c>
      <c r="E39" s="38">
        <v>49388</v>
      </c>
      <c r="F39" s="38"/>
      <c r="G39" s="38"/>
      <c r="H39" s="38">
        <v>0</v>
      </c>
      <c r="I39" s="38">
        <v>0</v>
      </c>
      <c r="J39" s="38">
        <f t="shared" si="36"/>
        <v>1365</v>
      </c>
      <c r="K39" s="38">
        <f t="shared" si="37"/>
        <v>1293204</v>
      </c>
      <c r="L39" s="39" t="s">
        <v>57</v>
      </c>
      <c r="M39" s="40" t="s">
        <v>63</v>
      </c>
      <c r="N39" s="40" t="s">
        <v>78</v>
      </c>
      <c r="O39" s="30"/>
      <c r="P39" s="41">
        <f t="shared" si="38"/>
        <v>44287</v>
      </c>
      <c r="Q39" s="42">
        <v>0.11795</v>
      </c>
      <c r="R39" s="129">
        <v>0.1145</v>
      </c>
      <c r="S39" s="43">
        <f t="shared" si="39"/>
        <v>4291.1651999999931</v>
      </c>
      <c r="T39" s="42">
        <v>0.11086</v>
      </c>
      <c r="U39" s="129">
        <v>0.1145</v>
      </c>
      <c r="V39" s="44">
        <f t="shared" si="40"/>
        <v>-179.77232000000021</v>
      </c>
      <c r="W39" s="45"/>
      <c r="X39" s="39"/>
      <c r="Y39" s="43">
        <f t="shared" si="41"/>
        <v>0</v>
      </c>
      <c r="Z39" s="42"/>
      <c r="AA39" s="39"/>
      <c r="AB39" s="43">
        <f t="shared" si="42"/>
        <v>0</v>
      </c>
      <c r="AC39" s="46">
        <f t="shared" si="43"/>
        <v>4111.3928799999931</v>
      </c>
      <c r="AD39" s="47">
        <f t="shared" si="44"/>
        <v>946.58751902587517</v>
      </c>
    </row>
    <row r="40" spans="1:30" s="36" customFormat="1" x14ac:dyDescent="0.25">
      <c r="A40" s="37">
        <v>44256</v>
      </c>
      <c r="B40" s="38">
        <v>1335</v>
      </c>
      <c r="C40" s="38">
        <v>1250970</v>
      </c>
      <c r="D40" s="38">
        <v>45</v>
      </c>
      <c r="E40" s="38">
        <v>51130</v>
      </c>
      <c r="F40" s="38"/>
      <c r="G40" s="38"/>
      <c r="H40" s="38">
        <v>0</v>
      </c>
      <c r="I40" s="38">
        <v>0</v>
      </c>
      <c r="J40" s="38">
        <f t="shared" ref="J40:J42" si="45">B40+D40+F40+H40</f>
        <v>1380</v>
      </c>
      <c r="K40" s="38">
        <f t="shared" ref="K40:K42" si="46">C40+E40+G40+I40</f>
        <v>1302100</v>
      </c>
      <c r="L40" s="39" t="s">
        <v>57</v>
      </c>
      <c r="M40" s="40" t="s">
        <v>63</v>
      </c>
      <c r="N40" s="40" t="s">
        <v>78</v>
      </c>
      <c r="O40" s="30"/>
      <c r="P40" s="41">
        <f t="shared" si="38"/>
        <v>44256</v>
      </c>
      <c r="Q40" s="42">
        <v>0.11795</v>
      </c>
      <c r="R40" s="129">
        <v>0.1145</v>
      </c>
      <c r="S40" s="43">
        <f t="shared" si="39"/>
        <v>4315.8464999999933</v>
      </c>
      <c r="T40" s="42">
        <v>0.11086</v>
      </c>
      <c r="U40" s="129">
        <v>0.1145</v>
      </c>
      <c r="V40" s="44">
        <f t="shared" si="40"/>
        <v>-186.11320000000023</v>
      </c>
      <c r="W40" s="45"/>
      <c r="X40" s="39"/>
      <c r="Y40" s="43">
        <f t="shared" si="41"/>
        <v>0</v>
      </c>
      <c r="Z40" s="42"/>
      <c r="AA40" s="39"/>
      <c r="AB40" s="43">
        <f t="shared" si="42"/>
        <v>0</v>
      </c>
      <c r="AC40" s="46">
        <f t="shared" si="43"/>
        <v>4129.7332999999926</v>
      </c>
      <c r="AD40" s="47">
        <f t="shared" si="44"/>
        <v>937.05617977528095</v>
      </c>
    </row>
    <row r="41" spans="1:30" s="36" customFormat="1" x14ac:dyDescent="0.25">
      <c r="A41" s="37">
        <v>44228</v>
      </c>
      <c r="B41" s="38">
        <v>1390</v>
      </c>
      <c r="C41" s="38">
        <v>1570300</v>
      </c>
      <c r="D41" s="38">
        <v>45</v>
      </c>
      <c r="E41" s="38">
        <v>64195</v>
      </c>
      <c r="F41" s="38"/>
      <c r="G41" s="38"/>
      <c r="H41" s="38">
        <v>0</v>
      </c>
      <c r="I41" s="38">
        <v>0</v>
      </c>
      <c r="J41" s="38">
        <f t="shared" si="45"/>
        <v>1435</v>
      </c>
      <c r="K41" s="38">
        <f t="shared" si="46"/>
        <v>1634495</v>
      </c>
      <c r="L41" s="39" t="s">
        <v>57</v>
      </c>
      <c r="M41" s="40" t="s">
        <v>63</v>
      </c>
      <c r="N41" s="40" t="s">
        <v>78</v>
      </c>
      <c r="O41" s="30"/>
      <c r="P41" s="41">
        <f t="shared" si="38"/>
        <v>44228</v>
      </c>
      <c r="Q41" s="42">
        <v>0.11795</v>
      </c>
      <c r="R41" s="129">
        <v>0.1145</v>
      </c>
      <c r="S41" s="43">
        <f t="shared" si="39"/>
        <v>5417.5349999999917</v>
      </c>
      <c r="T41" s="42">
        <v>0.11086</v>
      </c>
      <c r="U41" s="129">
        <v>0.1145</v>
      </c>
      <c r="V41" s="44">
        <f t="shared" si="40"/>
        <v>-233.66980000000027</v>
      </c>
      <c r="W41" s="45"/>
      <c r="X41" s="39"/>
      <c r="Y41" s="43">
        <f t="shared" si="41"/>
        <v>0</v>
      </c>
      <c r="Z41" s="42"/>
      <c r="AA41" s="39"/>
      <c r="AB41" s="43">
        <f t="shared" si="42"/>
        <v>0</v>
      </c>
      <c r="AC41" s="46">
        <f t="shared" si="43"/>
        <v>5183.8651999999911</v>
      </c>
      <c r="AD41" s="47">
        <f t="shared" si="44"/>
        <v>1129.7122302158273</v>
      </c>
    </row>
    <row r="42" spans="1:30" s="36" customFormat="1" x14ac:dyDescent="0.25">
      <c r="A42" s="37">
        <v>44197</v>
      </c>
      <c r="B42" s="38">
        <v>1307</v>
      </c>
      <c r="C42" s="38">
        <v>1457364</v>
      </c>
      <c r="D42" s="38">
        <v>44</v>
      </c>
      <c r="E42" s="38">
        <v>61171</v>
      </c>
      <c r="F42" s="38"/>
      <c r="G42" s="38"/>
      <c r="H42" s="38">
        <v>0</v>
      </c>
      <c r="I42" s="38">
        <v>0</v>
      </c>
      <c r="J42" s="38">
        <f t="shared" si="45"/>
        <v>1351</v>
      </c>
      <c r="K42" s="38">
        <f t="shared" si="46"/>
        <v>1518535</v>
      </c>
      <c r="L42" s="39" t="s">
        <v>57</v>
      </c>
      <c r="M42" s="40" t="s">
        <v>63</v>
      </c>
      <c r="N42" s="40" t="s">
        <v>78</v>
      </c>
      <c r="O42" s="30"/>
      <c r="P42" s="41">
        <f>A42</f>
        <v>44197</v>
      </c>
      <c r="Q42" s="42">
        <v>0.11795</v>
      </c>
      <c r="R42" s="129">
        <v>0.1145</v>
      </c>
      <c r="S42" s="43">
        <f>(Q42-R42)*C42</f>
        <v>5027.9057999999923</v>
      </c>
      <c r="T42" s="42">
        <v>0.11086</v>
      </c>
      <c r="U42" s="129">
        <v>0.1145</v>
      </c>
      <c r="V42" s="44">
        <f>(T42-U42)*E42</f>
        <v>-222.66244000000026</v>
      </c>
      <c r="W42" s="45"/>
      <c r="X42" s="39"/>
      <c r="Y42" s="43">
        <f>(W42-X42)*G42</f>
        <v>0</v>
      </c>
      <c r="Z42" s="42"/>
      <c r="AA42" s="39"/>
      <c r="AB42" s="43">
        <f>(Z42-AA42)*I42</f>
        <v>0</v>
      </c>
      <c r="AC42" s="46">
        <f>AB42+Y42+S42+V42</f>
        <v>4805.2433599999922</v>
      </c>
      <c r="AD42" s="47">
        <f t="shared" si="44"/>
        <v>1115.0451415455241</v>
      </c>
    </row>
    <row r="43" spans="1:30" s="36" customFormat="1" x14ac:dyDescent="0.25">
      <c r="A43" s="37">
        <v>44166</v>
      </c>
      <c r="B43" s="38">
        <v>1394</v>
      </c>
      <c r="C43" s="38">
        <v>1847470</v>
      </c>
      <c r="D43" s="38">
        <v>71</v>
      </c>
      <c r="E43" s="38">
        <v>68681</v>
      </c>
      <c r="F43" s="38"/>
      <c r="G43" s="38"/>
      <c r="H43" s="38">
        <v>1</v>
      </c>
      <c r="I43" s="38">
        <v>1503</v>
      </c>
      <c r="J43" s="38">
        <f t="shared" ref="J43:K58" si="47">B43+D43+F43+H43</f>
        <v>1466</v>
      </c>
      <c r="K43" s="38">
        <f t="shared" si="47"/>
        <v>1917654</v>
      </c>
      <c r="L43" s="39" t="s">
        <v>11</v>
      </c>
      <c r="M43" s="40" t="s">
        <v>47</v>
      </c>
      <c r="N43" s="40" t="s">
        <v>75</v>
      </c>
      <c r="O43" s="30"/>
      <c r="P43" s="41">
        <f>A43</f>
        <v>44166</v>
      </c>
      <c r="Q43" s="42">
        <v>9.8769999999999997E-2</v>
      </c>
      <c r="R43" s="39">
        <v>0.10981</v>
      </c>
      <c r="S43" s="43">
        <f>(Q43-R43)*C43</f>
        <v>-20396.068800000015</v>
      </c>
      <c r="T43" s="42">
        <v>9.4600000000000004E-2</v>
      </c>
      <c r="U43" s="39">
        <v>0.10981</v>
      </c>
      <c r="V43" s="44">
        <f>(T43-U43)*E43</f>
        <v>-1044.6380100000001</v>
      </c>
      <c r="W43" s="45"/>
      <c r="X43" s="39"/>
      <c r="Y43" s="43">
        <f>(W43-X43)*G43</f>
        <v>0</v>
      </c>
      <c r="Z43" s="42">
        <v>9.4600000000000004E-2</v>
      </c>
      <c r="AA43" s="39">
        <v>0.10981</v>
      </c>
      <c r="AB43" s="43">
        <f>(Z43-AA43)*I43</f>
        <v>-22.86063</v>
      </c>
      <c r="AC43" s="46">
        <f>AB43+Y43+S43+V43</f>
        <v>-21463.567440000013</v>
      </c>
      <c r="AD43" s="47">
        <f t="shared" si="44"/>
        <v>1325.3012912482066</v>
      </c>
    </row>
    <row r="44" spans="1:30" s="36" customFormat="1" x14ac:dyDescent="0.25">
      <c r="A44" s="37">
        <v>44136</v>
      </c>
      <c r="B44" s="38">
        <v>1400</v>
      </c>
      <c r="C44" s="38">
        <v>1538012</v>
      </c>
      <c r="D44" s="38">
        <v>71</v>
      </c>
      <c r="E44" s="38">
        <v>58188</v>
      </c>
      <c r="F44" s="38"/>
      <c r="G44" s="38"/>
      <c r="H44" s="38">
        <v>1</v>
      </c>
      <c r="I44" s="38">
        <v>1393</v>
      </c>
      <c r="J44" s="38">
        <f t="shared" si="47"/>
        <v>1472</v>
      </c>
      <c r="K44" s="38">
        <f t="shared" si="47"/>
        <v>1597593</v>
      </c>
      <c r="L44" s="39" t="s">
        <v>11</v>
      </c>
      <c r="M44" s="40" t="s">
        <v>47</v>
      </c>
      <c r="N44" s="40" t="s">
        <v>75</v>
      </c>
      <c r="O44" s="30"/>
      <c r="P44" s="41">
        <f>A44</f>
        <v>44136</v>
      </c>
      <c r="Q44" s="42">
        <v>9.8769999999999997E-2</v>
      </c>
      <c r="R44" s="39">
        <v>0.10981</v>
      </c>
      <c r="S44" s="43">
        <f>(Q44-R44)*C44</f>
        <v>-16979.652480000012</v>
      </c>
      <c r="T44" s="42">
        <v>9.4600000000000004E-2</v>
      </c>
      <c r="U44" s="39">
        <v>0.10981</v>
      </c>
      <c r="V44" s="44">
        <f>(T44-U44)*E44</f>
        <v>-885.03948000000003</v>
      </c>
      <c r="W44" s="45"/>
      <c r="X44" s="39"/>
      <c r="Y44" s="43">
        <f>(W44-X44)*G44</f>
        <v>0</v>
      </c>
      <c r="Z44" s="42">
        <v>9.4600000000000004E-2</v>
      </c>
      <c r="AA44" s="39">
        <v>0.10981</v>
      </c>
      <c r="AB44" s="43">
        <f>(Z44-AA44)*I44</f>
        <v>-21.187530000000002</v>
      </c>
      <c r="AC44" s="46">
        <f>AB44+Y44+S44+V44</f>
        <v>-17885.87949000001</v>
      </c>
      <c r="AD44" s="47">
        <f t="shared" si="44"/>
        <v>1098.58</v>
      </c>
    </row>
    <row r="45" spans="1:30" s="36" customFormat="1" x14ac:dyDescent="0.25">
      <c r="A45" s="37">
        <v>44105</v>
      </c>
      <c r="B45" s="38">
        <v>1409</v>
      </c>
      <c r="C45" s="38">
        <v>1178919</v>
      </c>
      <c r="D45" s="38">
        <v>72</v>
      </c>
      <c r="E45" s="38">
        <v>51208</v>
      </c>
      <c r="F45" s="38"/>
      <c r="G45" s="38"/>
      <c r="H45" s="38">
        <v>1</v>
      </c>
      <c r="I45" s="38">
        <v>1309</v>
      </c>
      <c r="J45" s="38">
        <f t="shared" si="47"/>
        <v>1482</v>
      </c>
      <c r="K45" s="38">
        <f t="shared" si="47"/>
        <v>1231436</v>
      </c>
      <c r="L45" s="39" t="s">
        <v>11</v>
      </c>
      <c r="M45" s="40" t="s">
        <v>47</v>
      </c>
      <c r="N45" s="40" t="s">
        <v>75</v>
      </c>
      <c r="O45" s="30"/>
      <c r="P45" s="41">
        <f>A45</f>
        <v>44105</v>
      </c>
      <c r="Q45" s="42">
        <v>9.8769999999999997E-2</v>
      </c>
      <c r="R45" s="39">
        <v>0.10981</v>
      </c>
      <c r="S45" s="43">
        <f>(Q45-R45)*C45</f>
        <v>-13015.265760000009</v>
      </c>
      <c r="T45" s="42">
        <v>9.4600000000000004E-2</v>
      </c>
      <c r="U45" s="39">
        <v>0.10981</v>
      </c>
      <c r="V45" s="44">
        <f>(T45-U45)*E45</f>
        <v>-778.87368000000004</v>
      </c>
      <c r="W45" s="45"/>
      <c r="X45" s="39"/>
      <c r="Y45" s="43">
        <f>(W45-X45)*G45</f>
        <v>0</v>
      </c>
      <c r="Z45" s="42">
        <v>9.4600000000000004E-2</v>
      </c>
      <c r="AA45" s="39">
        <v>0.10981</v>
      </c>
      <c r="AB45" s="43">
        <f>(Z45-AA45)*I45</f>
        <v>-19.909890000000001</v>
      </c>
      <c r="AC45" s="46">
        <f>AB45+Y45+S45+V45</f>
        <v>-13814.049330000011</v>
      </c>
      <c r="AD45" s="47">
        <f t="shared" si="44"/>
        <v>836.70617459190919</v>
      </c>
    </row>
    <row r="46" spans="1:30" s="36" customFormat="1" x14ac:dyDescent="0.25">
      <c r="A46" s="37">
        <v>44075</v>
      </c>
      <c r="B46" s="38">
        <v>1417</v>
      </c>
      <c r="C46" s="38">
        <v>1167926</v>
      </c>
      <c r="D46" s="38">
        <v>71</v>
      </c>
      <c r="E46" s="38">
        <v>53397</v>
      </c>
      <c r="F46" s="38"/>
      <c r="G46" s="38"/>
      <c r="H46" s="38">
        <v>1</v>
      </c>
      <c r="I46" s="38">
        <v>1129</v>
      </c>
      <c r="J46" s="38">
        <f t="shared" si="47"/>
        <v>1489</v>
      </c>
      <c r="K46" s="38">
        <f t="shared" si="47"/>
        <v>1222452</v>
      </c>
      <c r="L46" s="39" t="s">
        <v>11</v>
      </c>
      <c r="M46" s="40" t="s">
        <v>47</v>
      </c>
      <c r="N46" s="40" t="s">
        <v>75</v>
      </c>
      <c r="O46" s="30"/>
      <c r="P46" s="41">
        <f>A46</f>
        <v>44075</v>
      </c>
      <c r="Q46" s="42">
        <v>9.8769999999999997E-2</v>
      </c>
      <c r="R46" s="39">
        <v>0.10981</v>
      </c>
      <c r="S46" s="43">
        <f>(Q46-R46)*C46</f>
        <v>-12893.90304000001</v>
      </c>
      <c r="T46" s="42">
        <v>9.4600000000000004E-2</v>
      </c>
      <c r="U46" s="39">
        <v>0.10981</v>
      </c>
      <c r="V46" s="44">
        <f>(T46-U46)*E46</f>
        <v>-812.1683700000001</v>
      </c>
      <c r="W46" s="45"/>
      <c r="X46" s="39"/>
      <c r="Y46" s="43">
        <f>(W46-X46)*G46</f>
        <v>0</v>
      </c>
      <c r="Z46" s="42">
        <v>9.4600000000000004E-2</v>
      </c>
      <c r="AA46" s="39">
        <v>0.10981</v>
      </c>
      <c r="AB46" s="43">
        <f>(Z46-AA46)*I46</f>
        <v>-17.172090000000001</v>
      </c>
      <c r="AC46" s="46">
        <f>AB46+Y46+S46+V46</f>
        <v>-13723.24350000001</v>
      </c>
      <c r="AD46" s="47">
        <f t="shared" si="44"/>
        <v>824.22441778405084</v>
      </c>
    </row>
    <row r="47" spans="1:30" s="36" customFormat="1" x14ac:dyDescent="0.25">
      <c r="A47" s="37">
        <v>44044</v>
      </c>
      <c r="B47" s="38">
        <v>1435</v>
      </c>
      <c r="C47" s="38">
        <v>1889222</v>
      </c>
      <c r="D47" s="38">
        <v>73</v>
      </c>
      <c r="E47" s="38">
        <v>67521</v>
      </c>
      <c r="F47" s="38"/>
      <c r="G47" s="38"/>
      <c r="H47" s="38">
        <v>1</v>
      </c>
      <c r="I47" s="38">
        <v>1025</v>
      </c>
      <c r="J47" s="38">
        <f t="shared" si="47"/>
        <v>1509</v>
      </c>
      <c r="K47" s="38">
        <f t="shared" si="47"/>
        <v>1957768</v>
      </c>
      <c r="L47" s="39" t="s">
        <v>11</v>
      </c>
      <c r="M47" s="40" t="s">
        <v>47</v>
      </c>
      <c r="N47" s="40" t="s">
        <v>75</v>
      </c>
      <c r="O47" s="30"/>
      <c r="P47" s="41">
        <f t="shared" ref="P47:P69" si="48">A47</f>
        <v>44044</v>
      </c>
      <c r="Q47" s="42">
        <v>9.8769999999999997E-2</v>
      </c>
      <c r="R47" s="39">
        <v>0.10981</v>
      </c>
      <c r="S47" s="43">
        <f t="shared" ref="S47:S69" si="49">(Q47-R47)*C47</f>
        <v>-20857.010880000016</v>
      </c>
      <c r="T47" s="42">
        <v>9.4600000000000004E-2</v>
      </c>
      <c r="U47" s="39">
        <v>0.10981</v>
      </c>
      <c r="V47" s="44">
        <f t="shared" ref="V47:V69" si="50">(T47-U47)*E47</f>
        <v>-1026.99441</v>
      </c>
      <c r="W47" s="45"/>
      <c r="X47" s="39"/>
      <c r="Y47" s="43">
        <f t="shared" ref="Y47:Y69" si="51">(W47-X47)*G47</f>
        <v>0</v>
      </c>
      <c r="Z47" s="42">
        <v>9.4600000000000004E-2</v>
      </c>
      <c r="AA47" s="39">
        <v>0.10981</v>
      </c>
      <c r="AB47" s="43">
        <f t="shared" ref="AB47:AB69" si="52">(Z47-AA47)*I47</f>
        <v>-15.590250000000001</v>
      </c>
      <c r="AC47" s="46">
        <f t="shared" ref="AC47:AC69" si="53">AB47+Y47+S47+V47</f>
        <v>-21899.595540000017</v>
      </c>
      <c r="AD47" s="47">
        <f t="shared" si="44"/>
        <v>1316.5310104529617</v>
      </c>
    </row>
    <row r="48" spans="1:30" s="36" customFormat="1" x14ac:dyDescent="0.25">
      <c r="A48" s="37">
        <v>44013</v>
      </c>
      <c r="B48" s="38">
        <v>1441</v>
      </c>
      <c r="C48" s="38">
        <v>1923264</v>
      </c>
      <c r="D48" s="38">
        <v>73</v>
      </c>
      <c r="E48" s="38">
        <v>63971</v>
      </c>
      <c r="F48" s="38"/>
      <c r="G48" s="38"/>
      <c r="H48" s="38">
        <v>1</v>
      </c>
      <c r="I48" s="38">
        <v>919</v>
      </c>
      <c r="J48" s="38">
        <f t="shared" si="47"/>
        <v>1515</v>
      </c>
      <c r="K48" s="38">
        <f t="shared" si="47"/>
        <v>1988154</v>
      </c>
      <c r="L48" s="39" t="s">
        <v>11</v>
      </c>
      <c r="M48" s="40" t="s">
        <v>47</v>
      </c>
      <c r="N48" s="40" t="s">
        <v>75</v>
      </c>
      <c r="O48" s="30"/>
      <c r="P48" s="41">
        <f t="shared" si="48"/>
        <v>44013</v>
      </c>
      <c r="Q48" s="42">
        <v>9.8769999999999997E-2</v>
      </c>
      <c r="R48" s="39">
        <v>0.10981</v>
      </c>
      <c r="S48" s="43">
        <f t="shared" si="49"/>
        <v>-21232.834560000014</v>
      </c>
      <c r="T48" s="42">
        <v>9.4600000000000004E-2</v>
      </c>
      <c r="U48" s="39">
        <v>0.10981</v>
      </c>
      <c r="V48" s="44">
        <f t="shared" si="50"/>
        <v>-972.99891000000014</v>
      </c>
      <c r="W48" s="45"/>
      <c r="X48" s="39"/>
      <c r="Y48" s="43">
        <f t="shared" si="51"/>
        <v>0</v>
      </c>
      <c r="Z48" s="42">
        <v>9.4600000000000004E-2</v>
      </c>
      <c r="AA48" s="39">
        <v>0.10981</v>
      </c>
      <c r="AB48" s="43">
        <f t="shared" si="52"/>
        <v>-13.977990000000002</v>
      </c>
      <c r="AC48" s="46">
        <f t="shared" si="53"/>
        <v>-22219.811460000012</v>
      </c>
      <c r="AD48" s="47">
        <f t="shared" si="44"/>
        <v>1334.673143650243</v>
      </c>
    </row>
    <row r="49" spans="1:30" s="36" customFormat="1" x14ac:dyDescent="0.25">
      <c r="A49" s="37">
        <v>43983</v>
      </c>
      <c r="B49" s="38">
        <v>1449</v>
      </c>
      <c r="C49" s="38">
        <v>1549742</v>
      </c>
      <c r="D49" s="38">
        <v>73</v>
      </c>
      <c r="E49" s="38">
        <v>55639</v>
      </c>
      <c r="F49" s="38"/>
      <c r="G49" s="38"/>
      <c r="H49" s="38">
        <v>1</v>
      </c>
      <c r="I49" s="38">
        <v>858</v>
      </c>
      <c r="J49" s="38">
        <f t="shared" si="47"/>
        <v>1523</v>
      </c>
      <c r="K49" s="38">
        <f t="shared" si="47"/>
        <v>1606239</v>
      </c>
      <c r="L49" s="39" t="s">
        <v>11</v>
      </c>
      <c r="M49" s="40" t="s">
        <v>47</v>
      </c>
      <c r="N49" s="40" t="s">
        <v>75</v>
      </c>
      <c r="O49" s="30"/>
      <c r="P49" s="41">
        <f t="shared" si="48"/>
        <v>43983</v>
      </c>
      <c r="Q49" s="42">
        <v>0.12517</v>
      </c>
      <c r="R49" s="39">
        <v>0.10981</v>
      </c>
      <c r="S49" s="43">
        <f t="shared" si="49"/>
        <v>23804.037119999997</v>
      </c>
      <c r="T49" s="42">
        <v>0.12007000000000001</v>
      </c>
      <c r="U49" s="39">
        <v>0.10981</v>
      </c>
      <c r="V49" s="44">
        <f t="shared" si="50"/>
        <v>570.85614000000032</v>
      </c>
      <c r="W49" s="45"/>
      <c r="X49" s="39"/>
      <c r="Y49" s="43">
        <f t="shared" si="51"/>
        <v>0</v>
      </c>
      <c r="Z49" s="42">
        <v>0.12007000000000001</v>
      </c>
      <c r="AA49" s="39">
        <v>0.10981</v>
      </c>
      <c r="AB49" s="43">
        <f t="shared" si="52"/>
        <v>8.8030800000000049</v>
      </c>
      <c r="AC49" s="46">
        <f t="shared" si="53"/>
        <v>24383.696339999999</v>
      </c>
      <c r="AD49" s="47">
        <f t="shared" si="44"/>
        <v>1069.5251897860594</v>
      </c>
    </row>
    <row r="50" spans="1:30" s="36" customFormat="1" x14ac:dyDescent="0.25">
      <c r="A50" s="37">
        <v>43952</v>
      </c>
      <c r="B50" s="38">
        <v>1462</v>
      </c>
      <c r="C50" s="38">
        <v>1326998</v>
      </c>
      <c r="D50" s="38">
        <v>73</v>
      </c>
      <c r="E50" s="38">
        <v>44034</v>
      </c>
      <c r="F50" s="38"/>
      <c r="G50" s="38"/>
      <c r="H50" s="38">
        <v>1</v>
      </c>
      <c r="I50" s="38">
        <v>949</v>
      </c>
      <c r="J50" s="38">
        <f t="shared" si="47"/>
        <v>1536</v>
      </c>
      <c r="K50" s="38">
        <f t="shared" si="47"/>
        <v>1371981</v>
      </c>
      <c r="L50" s="39" t="s">
        <v>11</v>
      </c>
      <c r="M50" s="40" t="s">
        <v>47</v>
      </c>
      <c r="N50" s="40" t="s">
        <v>75</v>
      </c>
      <c r="O50" s="30"/>
      <c r="P50" s="41">
        <f t="shared" si="48"/>
        <v>43952</v>
      </c>
      <c r="Q50" s="42">
        <v>0.12517</v>
      </c>
      <c r="R50" s="39">
        <v>0.10981</v>
      </c>
      <c r="S50" s="43">
        <f t="shared" si="49"/>
        <v>20382.689279999999</v>
      </c>
      <c r="T50" s="42">
        <v>0.12007000000000001</v>
      </c>
      <c r="U50" s="39">
        <v>0.10981</v>
      </c>
      <c r="V50" s="44">
        <f t="shared" si="50"/>
        <v>451.78884000000022</v>
      </c>
      <c r="W50" s="45"/>
      <c r="X50" s="39"/>
      <c r="Y50" s="43">
        <f t="shared" si="51"/>
        <v>0</v>
      </c>
      <c r="Z50" s="42">
        <v>0.12007000000000001</v>
      </c>
      <c r="AA50" s="39">
        <v>0.10981</v>
      </c>
      <c r="AB50" s="43">
        <f t="shared" si="52"/>
        <v>9.7367400000000046</v>
      </c>
      <c r="AC50" s="46">
        <f t="shared" si="53"/>
        <v>20844.21486</v>
      </c>
      <c r="AD50" s="47">
        <f t="shared" si="44"/>
        <v>907.65937072503425</v>
      </c>
    </row>
    <row r="51" spans="1:30" s="36" customFormat="1" x14ac:dyDescent="0.25">
      <c r="A51" s="37">
        <v>43922</v>
      </c>
      <c r="B51" s="38">
        <v>1471</v>
      </c>
      <c r="C51" s="38">
        <v>1325156</v>
      </c>
      <c r="D51" s="38">
        <v>73</v>
      </c>
      <c r="E51" s="38">
        <v>49038</v>
      </c>
      <c r="F51" s="38"/>
      <c r="G51" s="38"/>
      <c r="H51" s="38">
        <v>1</v>
      </c>
      <c r="I51" s="38">
        <v>1035</v>
      </c>
      <c r="J51" s="38">
        <f t="shared" si="47"/>
        <v>1545</v>
      </c>
      <c r="K51" s="38">
        <f t="shared" si="47"/>
        <v>1375229</v>
      </c>
      <c r="L51" s="39" t="s">
        <v>11</v>
      </c>
      <c r="M51" s="40" t="s">
        <v>47</v>
      </c>
      <c r="N51" s="40" t="s">
        <v>75</v>
      </c>
      <c r="O51" s="30"/>
      <c r="P51" s="41">
        <f t="shared" si="48"/>
        <v>43922</v>
      </c>
      <c r="Q51" s="42">
        <v>0.12517</v>
      </c>
      <c r="R51" s="39">
        <v>0.10981</v>
      </c>
      <c r="S51" s="43">
        <f t="shared" si="49"/>
        <v>20354.396159999997</v>
      </c>
      <c r="T51" s="42">
        <v>0.12007000000000001</v>
      </c>
      <c r="U51" s="39">
        <v>0.10981</v>
      </c>
      <c r="V51" s="44">
        <f t="shared" si="50"/>
        <v>503.12988000000024</v>
      </c>
      <c r="W51" s="45"/>
      <c r="X51" s="39"/>
      <c r="Y51" s="43">
        <f t="shared" si="51"/>
        <v>0</v>
      </c>
      <c r="Z51" s="42">
        <v>0.12007000000000001</v>
      </c>
      <c r="AA51" s="39">
        <v>0.10981</v>
      </c>
      <c r="AB51" s="43">
        <f t="shared" si="52"/>
        <v>10.619100000000005</v>
      </c>
      <c r="AC51" s="46">
        <f t="shared" si="53"/>
        <v>20868.145139999997</v>
      </c>
      <c r="AD51" s="47">
        <f t="shared" si="44"/>
        <v>900.85384092454115</v>
      </c>
    </row>
    <row r="52" spans="1:30" s="36" customFormat="1" x14ac:dyDescent="0.25">
      <c r="A52" s="37">
        <v>43891</v>
      </c>
      <c r="B52" s="38">
        <v>1483</v>
      </c>
      <c r="C52" s="38">
        <v>1191538</v>
      </c>
      <c r="D52" s="38">
        <v>73</v>
      </c>
      <c r="E52" s="38">
        <v>50142</v>
      </c>
      <c r="F52" s="38"/>
      <c r="G52" s="38"/>
      <c r="H52" s="38">
        <v>1</v>
      </c>
      <c r="I52" s="38">
        <v>1216</v>
      </c>
      <c r="J52" s="38">
        <f t="shared" si="47"/>
        <v>1557</v>
      </c>
      <c r="K52" s="38">
        <f t="shared" si="47"/>
        <v>1242896</v>
      </c>
      <c r="L52" s="39" t="s">
        <v>11</v>
      </c>
      <c r="M52" s="40" t="s">
        <v>47</v>
      </c>
      <c r="N52" s="40" t="s">
        <v>75</v>
      </c>
      <c r="O52" s="30"/>
      <c r="P52" s="41">
        <f t="shared" si="48"/>
        <v>43891</v>
      </c>
      <c r="Q52" s="42">
        <v>0.12517</v>
      </c>
      <c r="R52" s="39">
        <v>0.10981</v>
      </c>
      <c r="S52" s="43">
        <f t="shared" si="49"/>
        <v>18302.023679999998</v>
      </c>
      <c r="T52" s="42">
        <v>0.12007000000000001</v>
      </c>
      <c r="U52" s="39">
        <v>0.10981</v>
      </c>
      <c r="V52" s="44">
        <f t="shared" si="50"/>
        <v>514.45692000000031</v>
      </c>
      <c r="W52" s="45"/>
      <c r="X52" s="39"/>
      <c r="Y52" s="43">
        <f t="shared" si="51"/>
        <v>0</v>
      </c>
      <c r="Z52" s="42">
        <v>0.12007000000000001</v>
      </c>
      <c r="AA52" s="39">
        <v>0.10981</v>
      </c>
      <c r="AB52" s="43">
        <f t="shared" si="52"/>
        <v>12.476160000000007</v>
      </c>
      <c r="AC52" s="46">
        <f t="shared" si="53"/>
        <v>18828.956759999997</v>
      </c>
      <c r="AD52" s="47">
        <f t="shared" si="44"/>
        <v>803.4645987862441</v>
      </c>
    </row>
    <row r="53" spans="1:30" s="36" customFormat="1" x14ac:dyDescent="0.25">
      <c r="A53" s="37">
        <v>43862</v>
      </c>
      <c r="B53" s="38">
        <v>1490</v>
      </c>
      <c r="C53" s="38">
        <v>1371850</v>
      </c>
      <c r="D53" s="38">
        <v>73</v>
      </c>
      <c r="E53" s="38">
        <v>62795</v>
      </c>
      <c r="F53" s="38"/>
      <c r="G53" s="38"/>
      <c r="H53" s="38">
        <v>1</v>
      </c>
      <c r="I53" s="38">
        <v>1226</v>
      </c>
      <c r="J53" s="38">
        <f t="shared" si="47"/>
        <v>1564</v>
      </c>
      <c r="K53" s="38">
        <f t="shared" si="47"/>
        <v>1435871</v>
      </c>
      <c r="L53" s="39" t="s">
        <v>11</v>
      </c>
      <c r="M53" s="40" t="s">
        <v>47</v>
      </c>
      <c r="N53" s="40" t="s">
        <v>75</v>
      </c>
      <c r="O53" s="30"/>
      <c r="P53" s="41">
        <f t="shared" si="48"/>
        <v>43862</v>
      </c>
      <c r="Q53" s="42">
        <v>0.12517</v>
      </c>
      <c r="R53" s="39">
        <v>0.10981</v>
      </c>
      <c r="S53" s="43">
        <f t="shared" si="49"/>
        <v>21071.615999999998</v>
      </c>
      <c r="T53" s="42">
        <v>0.12007000000000001</v>
      </c>
      <c r="U53" s="39">
        <v>0.10981</v>
      </c>
      <c r="V53" s="44">
        <f t="shared" si="50"/>
        <v>644.27670000000035</v>
      </c>
      <c r="W53" s="45"/>
      <c r="X53" s="39"/>
      <c r="Y53" s="43">
        <f t="shared" si="51"/>
        <v>0</v>
      </c>
      <c r="Z53" s="42">
        <v>0.12007000000000001</v>
      </c>
      <c r="AA53" s="39">
        <v>0.10981</v>
      </c>
      <c r="AB53" s="43">
        <f t="shared" si="52"/>
        <v>12.578760000000006</v>
      </c>
      <c r="AC53" s="46">
        <f t="shared" si="53"/>
        <v>21728.471460000001</v>
      </c>
      <c r="AD53" s="47">
        <f t="shared" si="44"/>
        <v>920.70469798657723</v>
      </c>
    </row>
    <row r="54" spans="1:30" s="36" customFormat="1" x14ac:dyDescent="0.25">
      <c r="A54" s="37">
        <v>43831</v>
      </c>
      <c r="B54" s="38">
        <v>1392</v>
      </c>
      <c r="C54" s="38">
        <v>1570002</v>
      </c>
      <c r="D54" s="38">
        <v>69</v>
      </c>
      <c r="E54" s="38">
        <v>64037</v>
      </c>
      <c r="F54" s="38"/>
      <c r="G54" s="38"/>
      <c r="H54" s="38">
        <v>1</v>
      </c>
      <c r="I54" s="38">
        <v>1466</v>
      </c>
      <c r="J54" s="38">
        <f t="shared" si="47"/>
        <v>1462</v>
      </c>
      <c r="K54" s="38">
        <f t="shared" si="47"/>
        <v>1635505</v>
      </c>
      <c r="L54" s="39" t="s">
        <v>11</v>
      </c>
      <c r="M54" s="40" t="s">
        <v>47</v>
      </c>
      <c r="N54" s="40" t="s">
        <v>75</v>
      </c>
      <c r="O54" s="30"/>
      <c r="P54" s="41">
        <f t="shared" si="48"/>
        <v>43831</v>
      </c>
      <c r="Q54" s="42">
        <v>0.12517</v>
      </c>
      <c r="R54" s="39">
        <v>0.10981</v>
      </c>
      <c r="S54" s="43">
        <f t="shared" si="49"/>
        <v>24115.23072</v>
      </c>
      <c r="T54" s="42">
        <v>0.12007000000000001</v>
      </c>
      <c r="U54" s="39">
        <v>0.10981</v>
      </c>
      <c r="V54" s="44">
        <f t="shared" si="50"/>
        <v>657.01962000000037</v>
      </c>
      <c r="W54" s="45"/>
      <c r="X54" s="39"/>
      <c r="Y54" s="43">
        <f t="shared" si="51"/>
        <v>0</v>
      </c>
      <c r="Z54" s="42">
        <v>0.12007000000000001</v>
      </c>
      <c r="AA54" s="39">
        <v>0.10981</v>
      </c>
      <c r="AB54" s="43">
        <f t="shared" si="52"/>
        <v>15.041160000000009</v>
      </c>
      <c r="AC54" s="46">
        <f t="shared" si="53"/>
        <v>24787.291499999999</v>
      </c>
      <c r="AD54" s="47">
        <f t="shared" si="44"/>
        <v>1127.875</v>
      </c>
    </row>
    <row r="55" spans="1:30" s="36" customFormat="1" x14ac:dyDescent="0.25">
      <c r="A55" s="37">
        <v>43800</v>
      </c>
      <c r="B55" s="38">
        <v>1396</v>
      </c>
      <c r="C55" s="38">
        <v>1613254</v>
      </c>
      <c r="D55" s="38">
        <v>69</v>
      </c>
      <c r="E55" s="38">
        <v>62008</v>
      </c>
      <c r="F55" s="38"/>
      <c r="G55" s="38"/>
      <c r="H55" s="38">
        <v>1</v>
      </c>
      <c r="I55" s="38">
        <v>1503</v>
      </c>
      <c r="J55" s="38">
        <f t="shared" si="47"/>
        <v>1466</v>
      </c>
      <c r="K55" s="38">
        <f t="shared" si="47"/>
        <v>1676765</v>
      </c>
      <c r="L55" s="39" t="s">
        <v>11</v>
      </c>
      <c r="M55" s="40" t="s">
        <v>47</v>
      </c>
      <c r="N55" s="40" t="s">
        <v>75</v>
      </c>
      <c r="O55" s="30"/>
      <c r="P55" s="41">
        <f t="shared" si="48"/>
        <v>43800</v>
      </c>
      <c r="Q55" s="42">
        <v>0.10836</v>
      </c>
      <c r="R55" s="39">
        <v>0.10981</v>
      </c>
      <c r="S55" s="43">
        <f t="shared" si="49"/>
        <v>-2339.2183000000109</v>
      </c>
      <c r="T55" s="42">
        <v>0.10569000000000001</v>
      </c>
      <c r="U55" s="39">
        <v>0.10981</v>
      </c>
      <c r="V55" s="44">
        <f t="shared" si="50"/>
        <v>-255.47295999999992</v>
      </c>
      <c r="W55" s="45"/>
      <c r="X55" s="39"/>
      <c r="Y55" s="43">
        <f t="shared" si="51"/>
        <v>0</v>
      </c>
      <c r="Z55" s="42">
        <v>0.10569000000000001</v>
      </c>
      <c r="AA55" s="39">
        <v>0.10981</v>
      </c>
      <c r="AB55" s="43">
        <f t="shared" si="52"/>
        <v>-6.1923599999999981</v>
      </c>
      <c r="AC55" s="46">
        <f t="shared" si="53"/>
        <v>-2600.883620000011</v>
      </c>
      <c r="AD55" s="47">
        <f t="shared" si="44"/>
        <v>1155.6260744985673</v>
      </c>
    </row>
    <row r="56" spans="1:30" s="36" customFormat="1" x14ac:dyDescent="0.25">
      <c r="A56" s="37">
        <v>43770</v>
      </c>
      <c r="B56" s="38">
        <v>1406</v>
      </c>
      <c r="C56" s="38">
        <v>1521136</v>
      </c>
      <c r="D56" s="38">
        <v>70</v>
      </c>
      <c r="E56" s="38">
        <v>59084</v>
      </c>
      <c r="F56" s="38"/>
      <c r="G56" s="38"/>
      <c r="H56" s="38">
        <v>1</v>
      </c>
      <c r="I56" s="38">
        <v>1393</v>
      </c>
      <c r="J56" s="38">
        <f t="shared" si="47"/>
        <v>1477</v>
      </c>
      <c r="K56" s="38">
        <f t="shared" si="47"/>
        <v>1581613</v>
      </c>
      <c r="L56" s="39" t="s">
        <v>11</v>
      </c>
      <c r="M56" s="40" t="s">
        <v>47</v>
      </c>
      <c r="N56" s="40" t="s">
        <v>75</v>
      </c>
      <c r="O56" s="30"/>
      <c r="P56" s="41">
        <f t="shared" si="48"/>
        <v>43770</v>
      </c>
      <c r="Q56" s="42">
        <v>0.10836</v>
      </c>
      <c r="R56" s="39">
        <v>0.10981</v>
      </c>
      <c r="S56" s="43">
        <f t="shared" si="49"/>
        <v>-2205.6472000000103</v>
      </c>
      <c r="T56" s="42">
        <v>0.10569000000000001</v>
      </c>
      <c r="U56" s="39">
        <v>0.10981</v>
      </c>
      <c r="V56" s="44">
        <f t="shared" si="50"/>
        <v>-243.42607999999993</v>
      </c>
      <c r="W56" s="45"/>
      <c r="X56" s="39"/>
      <c r="Y56" s="43">
        <f t="shared" si="51"/>
        <v>0</v>
      </c>
      <c r="Z56" s="42">
        <v>0.10569000000000001</v>
      </c>
      <c r="AA56" s="39">
        <v>0.10981</v>
      </c>
      <c r="AB56" s="43">
        <f t="shared" si="52"/>
        <v>-5.7391599999999983</v>
      </c>
      <c r="AC56" s="46">
        <f t="shared" si="53"/>
        <v>-2454.8124400000102</v>
      </c>
      <c r="AD56" s="47">
        <f t="shared" si="44"/>
        <v>1081.8890469416785</v>
      </c>
    </row>
    <row r="57" spans="1:30" s="36" customFormat="1" x14ac:dyDescent="0.25">
      <c r="A57" s="37">
        <v>43739</v>
      </c>
      <c r="B57" s="38">
        <v>1409</v>
      </c>
      <c r="C57" s="38">
        <v>1147759</v>
      </c>
      <c r="D57" s="38">
        <v>70</v>
      </c>
      <c r="E57" s="38">
        <v>45646</v>
      </c>
      <c r="F57" s="38"/>
      <c r="G57" s="38"/>
      <c r="H57" s="38">
        <v>1</v>
      </c>
      <c r="I57" s="38">
        <v>1309</v>
      </c>
      <c r="J57" s="38">
        <f t="shared" si="47"/>
        <v>1480</v>
      </c>
      <c r="K57" s="38">
        <f t="shared" si="47"/>
        <v>1194714</v>
      </c>
      <c r="L57" s="39" t="s">
        <v>11</v>
      </c>
      <c r="M57" s="40" t="s">
        <v>47</v>
      </c>
      <c r="N57" s="40" t="s">
        <v>75</v>
      </c>
      <c r="O57" s="30"/>
      <c r="P57" s="41">
        <f t="shared" si="48"/>
        <v>43739</v>
      </c>
      <c r="Q57" s="42">
        <v>0.10836</v>
      </c>
      <c r="R57" s="39">
        <v>0.10981</v>
      </c>
      <c r="S57" s="43">
        <f t="shared" si="49"/>
        <v>-1664.2505500000079</v>
      </c>
      <c r="T57" s="42">
        <v>0.10569000000000001</v>
      </c>
      <c r="U57" s="39">
        <v>0.10981</v>
      </c>
      <c r="V57" s="44">
        <f t="shared" si="50"/>
        <v>-188.06151999999994</v>
      </c>
      <c r="W57" s="45"/>
      <c r="X57" s="39"/>
      <c r="Y57" s="43">
        <f t="shared" si="51"/>
        <v>0</v>
      </c>
      <c r="Z57" s="42">
        <v>0.10569000000000001</v>
      </c>
      <c r="AA57" s="39">
        <v>0.10981</v>
      </c>
      <c r="AB57" s="43">
        <f t="shared" si="52"/>
        <v>-5.3930799999999985</v>
      </c>
      <c r="AC57" s="46">
        <f t="shared" si="53"/>
        <v>-1857.705150000008</v>
      </c>
      <c r="AD57" s="47">
        <f t="shared" si="44"/>
        <v>814.5911994322214</v>
      </c>
    </row>
    <row r="58" spans="1:30" s="36" customFormat="1" x14ac:dyDescent="0.25">
      <c r="A58" s="37">
        <v>43709</v>
      </c>
      <c r="B58" s="38">
        <v>1415</v>
      </c>
      <c r="C58" s="38">
        <v>1255140</v>
      </c>
      <c r="D58" s="38">
        <v>70</v>
      </c>
      <c r="E58" s="38">
        <v>51937</v>
      </c>
      <c r="F58" s="38"/>
      <c r="G58" s="38"/>
      <c r="H58" s="38">
        <v>1</v>
      </c>
      <c r="I58" s="38">
        <v>1129</v>
      </c>
      <c r="J58" s="38">
        <f t="shared" si="47"/>
        <v>1486</v>
      </c>
      <c r="K58" s="38">
        <f t="shared" si="47"/>
        <v>1308206</v>
      </c>
      <c r="L58" s="39" t="s">
        <v>11</v>
      </c>
      <c r="M58" s="40" t="s">
        <v>47</v>
      </c>
      <c r="N58" s="40" t="s">
        <v>75</v>
      </c>
      <c r="O58" s="30"/>
      <c r="P58" s="41">
        <f t="shared" si="48"/>
        <v>43709</v>
      </c>
      <c r="Q58" s="42">
        <v>0.10836</v>
      </c>
      <c r="R58" s="39">
        <v>0.10981</v>
      </c>
      <c r="S58" s="43">
        <f t="shared" si="49"/>
        <v>-1819.9530000000086</v>
      </c>
      <c r="T58" s="42">
        <v>0.10569000000000001</v>
      </c>
      <c r="U58" s="39">
        <v>0.10981</v>
      </c>
      <c r="V58" s="44">
        <f t="shared" si="50"/>
        <v>-213.98043999999993</v>
      </c>
      <c r="W58" s="45"/>
      <c r="X58" s="39"/>
      <c r="Y58" s="43">
        <f t="shared" si="51"/>
        <v>0</v>
      </c>
      <c r="Z58" s="42">
        <v>0.10569000000000001</v>
      </c>
      <c r="AA58" s="39">
        <v>0.10981</v>
      </c>
      <c r="AB58" s="43">
        <f t="shared" si="52"/>
        <v>-4.6514799999999985</v>
      </c>
      <c r="AC58" s="46">
        <f t="shared" si="53"/>
        <v>-2038.5849200000084</v>
      </c>
      <c r="AD58" s="47">
        <f t="shared" si="44"/>
        <v>887.02473498233212</v>
      </c>
    </row>
    <row r="59" spans="1:30" s="36" customFormat="1" x14ac:dyDescent="0.25">
      <c r="A59" s="37">
        <v>43678</v>
      </c>
      <c r="B59" s="38">
        <v>1424</v>
      </c>
      <c r="C59" s="38">
        <v>1394192</v>
      </c>
      <c r="D59" s="38">
        <v>70</v>
      </c>
      <c r="E59" s="38">
        <v>56992</v>
      </c>
      <c r="F59" s="38"/>
      <c r="G59" s="38"/>
      <c r="H59" s="38">
        <v>1</v>
      </c>
      <c r="I59" s="38">
        <v>1025</v>
      </c>
      <c r="J59" s="38">
        <f t="shared" ref="J59:K69" si="54">B59+D59+F59+H59</f>
        <v>1495</v>
      </c>
      <c r="K59" s="38">
        <f t="shared" si="54"/>
        <v>1452209</v>
      </c>
      <c r="L59" s="39" t="s">
        <v>11</v>
      </c>
      <c r="M59" s="40" t="s">
        <v>47</v>
      </c>
      <c r="N59" s="40" t="s">
        <v>75</v>
      </c>
      <c r="O59" s="30"/>
      <c r="P59" s="41">
        <f t="shared" si="48"/>
        <v>43678</v>
      </c>
      <c r="Q59" s="42">
        <v>0.10836</v>
      </c>
      <c r="R59" s="39">
        <v>0.10981</v>
      </c>
      <c r="S59" s="43">
        <f t="shared" si="49"/>
        <v>-2021.5784000000094</v>
      </c>
      <c r="T59" s="42">
        <v>0.10569000000000001</v>
      </c>
      <c r="U59" s="39">
        <v>0.10981</v>
      </c>
      <c r="V59" s="44">
        <f t="shared" si="50"/>
        <v>-234.80703999999992</v>
      </c>
      <c r="W59" s="45"/>
      <c r="X59" s="39"/>
      <c r="Y59" s="43">
        <f t="shared" si="51"/>
        <v>0</v>
      </c>
      <c r="Z59" s="42">
        <v>0.10569000000000001</v>
      </c>
      <c r="AA59" s="39">
        <v>0.10981</v>
      </c>
      <c r="AB59" s="43">
        <f t="shared" si="52"/>
        <v>-4.222999999999999</v>
      </c>
      <c r="AC59" s="46">
        <f t="shared" si="53"/>
        <v>-2260.6084400000091</v>
      </c>
      <c r="AD59" s="47">
        <f t="shared" si="44"/>
        <v>979.06741573033707</v>
      </c>
    </row>
    <row r="60" spans="1:30" s="36" customFormat="1" x14ac:dyDescent="0.25">
      <c r="A60" s="37">
        <v>43647</v>
      </c>
      <c r="B60" s="38">
        <v>1437</v>
      </c>
      <c r="C60" s="38">
        <v>2034351</v>
      </c>
      <c r="D60" s="38">
        <v>71</v>
      </c>
      <c r="E60" s="38">
        <v>59212</v>
      </c>
      <c r="F60" s="38"/>
      <c r="G60" s="38"/>
      <c r="H60" s="38">
        <v>1</v>
      </c>
      <c r="I60" s="38">
        <v>919</v>
      </c>
      <c r="J60" s="38">
        <f t="shared" si="54"/>
        <v>1509</v>
      </c>
      <c r="K60" s="38">
        <f t="shared" si="54"/>
        <v>2094482</v>
      </c>
      <c r="L60" s="39" t="s">
        <v>11</v>
      </c>
      <c r="M60" s="40" t="s">
        <v>47</v>
      </c>
      <c r="N60" s="40" t="s">
        <v>75</v>
      </c>
      <c r="O60" s="30"/>
      <c r="P60" s="41">
        <f t="shared" si="48"/>
        <v>43647</v>
      </c>
      <c r="Q60" s="42">
        <v>0.10836</v>
      </c>
      <c r="R60" s="39">
        <v>0.10981</v>
      </c>
      <c r="S60" s="43">
        <f t="shared" si="49"/>
        <v>-2949.8089500000137</v>
      </c>
      <c r="T60" s="42">
        <v>0.10569000000000001</v>
      </c>
      <c r="U60" s="39">
        <v>0.10981</v>
      </c>
      <c r="V60" s="44">
        <f t="shared" si="50"/>
        <v>-243.95343999999992</v>
      </c>
      <c r="W60" s="45"/>
      <c r="X60" s="39"/>
      <c r="Y60" s="43">
        <f t="shared" si="51"/>
        <v>0</v>
      </c>
      <c r="Z60" s="42">
        <v>0.10569000000000001</v>
      </c>
      <c r="AA60" s="39">
        <v>0.10981</v>
      </c>
      <c r="AB60" s="43">
        <f t="shared" si="52"/>
        <v>-3.7862799999999988</v>
      </c>
      <c r="AC60" s="46">
        <f t="shared" si="53"/>
        <v>-3197.5486700000133</v>
      </c>
      <c r="AD60" s="47">
        <f t="shared" si="44"/>
        <v>1415.6931106471816</v>
      </c>
    </row>
    <row r="61" spans="1:30" s="36" customFormat="1" x14ac:dyDescent="0.25">
      <c r="A61" s="37">
        <v>43617</v>
      </c>
      <c r="B61" s="38">
        <v>1453</v>
      </c>
      <c r="C61" s="38">
        <v>1176287</v>
      </c>
      <c r="D61" s="38">
        <v>72</v>
      </c>
      <c r="E61" s="38">
        <v>51074</v>
      </c>
      <c r="F61" s="38"/>
      <c r="G61" s="38"/>
      <c r="H61" s="38">
        <v>1</v>
      </c>
      <c r="I61" s="38">
        <v>858</v>
      </c>
      <c r="J61" s="38">
        <f t="shared" si="54"/>
        <v>1526</v>
      </c>
      <c r="K61" s="38">
        <f t="shared" si="54"/>
        <v>1228219</v>
      </c>
      <c r="L61" s="39" t="s">
        <v>11</v>
      </c>
      <c r="M61" s="40" t="s">
        <v>47</v>
      </c>
      <c r="N61" s="40" t="s">
        <v>75</v>
      </c>
      <c r="O61" s="30"/>
      <c r="P61" s="41">
        <f t="shared" si="48"/>
        <v>43617</v>
      </c>
      <c r="Q61" s="42">
        <v>0.13588</v>
      </c>
      <c r="R61" s="39">
        <v>0.10981</v>
      </c>
      <c r="S61" s="43">
        <f t="shared" si="49"/>
        <v>30665.802089999994</v>
      </c>
      <c r="T61" s="42">
        <v>0.13184999999999999</v>
      </c>
      <c r="U61" s="39">
        <v>0.10981</v>
      </c>
      <c r="V61" s="44">
        <f t="shared" si="50"/>
        <v>1125.6709599999995</v>
      </c>
      <c r="W61" s="45"/>
      <c r="X61" s="39"/>
      <c r="Y61" s="43">
        <f t="shared" si="51"/>
        <v>0</v>
      </c>
      <c r="Z61" s="42">
        <v>0.13184999999999999</v>
      </c>
      <c r="AA61" s="39">
        <v>0.10981</v>
      </c>
      <c r="AB61" s="43">
        <f t="shared" si="52"/>
        <v>18.910319999999992</v>
      </c>
      <c r="AC61" s="46">
        <f t="shared" si="53"/>
        <v>31810.383369999992</v>
      </c>
      <c r="AD61" s="47">
        <f t="shared" si="44"/>
        <v>809.55746730901581</v>
      </c>
    </row>
    <row r="62" spans="1:30" s="36" customFormat="1" x14ac:dyDescent="0.25">
      <c r="A62" s="37">
        <v>43586</v>
      </c>
      <c r="B62" s="38">
        <v>1468</v>
      </c>
      <c r="C62" s="38">
        <v>1103757</v>
      </c>
      <c r="D62" s="38">
        <v>72</v>
      </c>
      <c r="E62" s="38">
        <v>47763</v>
      </c>
      <c r="F62" s="38"/>
      <c r="G62" s="38"/>
      <c r="H62" s="38">
        <v>1</v>
      </c>
      <c r="I62" s="38">
        <v>949</v>
      </c>
      <c r="J62" s="38">
        <f t="shared" si="54"/>
        <v>1541</v>
      </c>
      <c r="K62" s="38">
        <f t="shared" si="54"/>
        <v>1152469</v>
      </c>
      <c r="L62" s="39" t="s">
        <v>11</v>
      </c>
      <c r="M62" s="40" t="s">
        <v>47</v>
      </c>
      <c r="N62" s="40" t="s">
        <v>75</v>
      </c>
      <c r="O62" s="30"/>
      <c r="P62" s="41">
        <f t="shared" si="48"/>
        <v>43586</v>
      </c>
      <c r="Q62" s="42">
        <v>0.13588</v>
      </c>
      <c r="R62" s="39">
        <v>0.10981</v>
      </c>
      <c r="S62" s="43">
        <f t="shared" si="49"/>
        <v>28774.944989999996</v>
      </c>
      <c r="T62" s="42">
        <v>0.13184999999999999</v>
      </c>
      <c r="U62" s="39">
        <v>0.10981</v>
      </c>
      <c r="V62" s="44">
        <f t="shared" si="50"/>
        <v>1052.6965199999995</v>
      </c>
      <c r="W62" s="45"/>
      <c r="X62" s="39"/>
      <c r="Y62" s="43">
        <f t="shared" si="51"/>
        <v>0</v>
      </c>
      <c r="Z62" s="42">
        <v>0.13184999999999999</v>
      </c>
      <c r="AA62" s="39">
        <v>0.10981</v>
      </c>
      <c r="AB62" s="43">
        <f t="shared" si="52"/>
        <v>20.915959999999991</v>
      </c>
      <c r="AC62" s="46">
        <f t="shared" si="53"/>
        <v>29848.557469999992</v>
      </c>
      <c r="AD62" s="47">
        <f t="shared" si="44"/>
        <v>751.8780653950954</v>
      </c>
    </row>
    <row r="63" spans="1:30" s="36" customFormat="1" x14ac:dyDescent="0.25">
      <c r="A63" s="37">
        <v>43556</v>
      </c>
      <c r="B63" s="38">
        <v>1477</v>
      </c>
      <c r="C63" s="38">
        <v>1097985</v>
      </c>
      <c r="D63" s="38">
        <v>74</v>
      </c>
      <c r="E63" s="38">
        <v>52393</v>
      </c>
      <c r="F63" s="38"/>
      <c r="G63" s="38"/>
      <c r="H63" s="38">
        <v>1</v>
      </c>
      <c r="I63" s="38">
        <v>1035</v>
      </c>
      <c r="J63" s="38">
        <f t="shared" si="54"/>
        <v>1552</v>
      </c>
      <c r="K63" s="38">
        <f t="shared" si="54"/>
        <v>1151413</v>
      </c>
      <c r="L63" s="39" t="s">
        <v>11</v>
      </c>
      <c r="M63" s="40" t="s">
        <v>47</v>
      </c>
      <c r="N63" s="40" t="s">
        <v>75</v>
      </c>
      <c r="O63" s="30"/>
      <c r="P63" s="41">
        <f t="shared" si="48"/>
        <v>43556</v>
      </c>
      <c r="Q63" s="42">
        <v>0.13588</v>
      </c>
      <c r="R63" s="39">
        <v>0.10981</v>
      </c>
      <c r="S63" s="43">
        <f t="shared" si="49"/>
        <v>28624.468949999995</v>
      </c>
      <c r="T63" s="42">
        <v>0.13184999999999999</v>
      </c>
      <c r="U63" s="39">
        <v>0.10981</v>
      </c>
      <c r="V63" s="44">
        <f t="shared" si="50"/>
        <v>1154.7417199999995</v>
      </c>
      <c r="W63" s="45"/>
      <c r="X63" s="39"/>
      <c r="Y63" s="43">
        <f t="shared" si="51"/>
        <v>0</v>
      </c>
      <c r="Z63" s="42">
        <v>0.13184999999999999</v>
      </c>
      <c r="AA63" s="39">
        <v>0.10981</v>
      </c>
      <c r="AB63" s="43">
        <f t="shared" si="52"/>
        <v>22.811399999999988</v>
      </c>
      <c r="AC63" s="46">
        <f t="shared" si="53"/>
        <v>29802.022069999992</v>
      </c>
      <c r="AD63" s="47">
        <f t="shared" si="44"/>
        <v>743.38862559241704</v>
      </c>
    </row>
    <row r="64" spans="1:30" s="36" customFormat="1" x14ac:dyDescent="0.25">
      <c r="A64" s="37">
        <v>43525</v>
      </c>
      <c r="B64" s="38">
        <v>1483</v>
      </c>
      <c r="C64" s="38">
        <v>1189009</v>
      </c>
      <c r="D64" s="38">
        <v>75</v>
      </c>
      <c r="E64" s="38">
        <v>57727</v>
      </c>
      <c r="F64" s="38"/>
      <c r="G64" s="38"/>
      <c r="H64" s="38">
        <v>1</v>
      </c>
      <c r="I64" s="38">
        <v>1216</v>
      </c>
      <c r="J64" s="38">
        <f t="shared" si="54"/>
        <v>1559</v>
      </c>
      <c r="K64" s="38">
        <f t="shared" si="54"/>
        <v>1247952</v>
      </c>
      <c r="L64" s="39" t="s">
        <v>11</v>
      </c>
      <c r="M64" s="40" t="s">
        <v>47</v>
      </c>
      <c r="N64" s="40" t="s">
        <v>75</v>
      </c>
      <c r="O64" s="30"/>
      <c r="P64" s="41">
        <f t="shared" si="48"/>
        <v>43525</v>
      </c>
      <c r="Q64" s="42">
        <v>0.13588</v>
      </c>
      <c r="R64" s="39">
        <v>0.10981</v>
      </c>
      <c r="S64" s="43">
        <f t="shared" si="49"/>
        <v>30997.464629999995</v>
      </c>
      <c r="T64" s="42">
        <v>0.13184999999999999</v>
      </c>
      <c r="U64" s="39">
        <v>0.10981</v>
      </c>
      <c r="V64" s="44">
        <f t="shared" si="50"/>
        <v>1272.3030799999995</v>
      </c>
      <c r="W64" s="45"/>
      <c r="X64" s="39"/>
      <c r="Y64" s="43">
        <f t="shared" si="51"/>
        <v>0</v>
      </c>
      <c r="Z64" s="42">
        <v>0.13184999999999999</v>
      </c>
      <c r="AA64" s="39">
        <v>0.10981</v>
      </c>
      <c r="AB64" s="43">
        <f t="shared" si="52"/>
        <v>26.800639999999987</v>
      </c>
      <c r="AC64" s="46">
        <f t="shared" si="53"/>
        <v>32296.568349999994</v>
      </c>
      <c r="AD64" s="47">
        <f t="shared" si="44"/>
        <v>801.75927174645983</v>
      </c>
    </row>
    <row r="65" spans="1:30" s="36" customFormat="1" x14ac:dyDescent="0.25">
      <c r="A65" s="37">
        <v>43497</v>
      </c>
      <c r="B65" s="38">
        <v>1397</v>
      </c>
      <c r="C65" s="38">
        <v>1569847</v>
      </c>
      <c r="D65" s="38">
        <v>70</v>
      </c>
      <c r="E65" s="38">
        <v>68917</v>
      </c>
      <c r="F65" s="38"/>
      <c r="G65" s="38"/>
      <c r="H65" s="38">
        <v>1</v>
      </c>
      <c r="I65" s="38">
        <v>1226</v>
      </c>
      <c r="J65" s="38">
        <f t="shared" si="54"/>
        <v>1468</v>
      </c>
      <c r="K65" s="38">
        <f t="shared" si="54"/>
        <v>1639990</v>
      </c>
      <c r="L65" s="39" t="s">
        <v>11</v>
      </c>
      <c r="M65" s="40" t="s">
        <v>47</v>
      </c>
      <c r="N65" s="40" t="s">
        <v>75</v>
      </c>
      <c r="O65" s="30"/>
      <c r="P65" s="41">
        <f t="shared" si="48"/>
        <v>43497</v>
      </c>
      <c r="Q65" s="42">
        <v>0.13588</v>
      </c>
      <c r="R65" s="39">
        <v>0.10981</v>
      </c>
      <c r="S65" s="43">
        <f t="shared" si="49"/>
        <v>40925.911289999996</v>
      </c>
      <c r="T65" s="42">
        <v>0.13184999999999999</v>
      </c>
      <c r="U65" s="39">
        <v>0.10981</v>
      </c>
      <c r="V65" s="44">
        <f t="shared" si="50"/>
        <v>1518.9306799999993</v>
      </c>
      <c r="W65" s="45"/>
      <c r="X65" s="39"/>
      <c r="Y65" s="43">
        <f t="shared" si="51"/>
        <v>0</v>
      </c>
      <c r="Z65" s="42">
        <v>0.13184999999999999</v>
      </c>
      <c r="AA65" s="39">
        <v>0.10981</v>
      </c>
      <c r="AB65" s="43">
        <f t="shared" si="52"/>
        <v>27.021039999999989</v>
      </c>
      <c r="AC65" s="46">
        <f t="shared" si="53"/>
        <v>42471.863009999994</v>
      </c>
      <c r="AD65" s="47">
        <f t="shared" si="44"/>
        <v>1123.7272727272727</v>
      </c>
    </row>
    <row r="66" spans="1:30" s="36" customFormat="1" x14ac:dyDescent="0.25">
      <c r="A66" s="37">
        <v>43466</v>
      </c>
      <c r="B66" s="38">
        <v>1401</v>
      </c>
      <c r="C66" s="38">
        <v>1737743</v>
      </c>
      <c r="D66" s="38">
        <v>71</v>
      </c>
      <c r="E66" s="38">
        <v>64648</v>
      </c>
      <c r="F66" s="38"/>
      <c r="G66" s="38"/>
      <c r="H66" s="38">
        <v>1</v>
      </c>
      <c r="I66" s="38">
        <v>1466</v>
      </c>
      <c r="J66" s="38">
        <f t="shared" si="54"/>
        <v>1473</v>
      </c>
      <c r="K66" s="38">
        <f t="shared" si="54"/>
        <v>1803857</v>
      </c>
      <c r="L66" s="39" t="s">
        <v>11</v>
      </c>
      <c r="M66" s="40" t="s">
        <v>47</v>
      </c>
      <c r="N66" s="40" t="s">
        <v>75</v>
      </c>
      <c r="O66" s="30"/>
      <c r="P66" s="41">
        <f t="shared" si="48"/>
        <v>43466</v>
      </c>
      <c r="Q66" s="42">
        <v>0.13588</v>
      </c>
      <c r="R66" s="39">
        <v>0.10981</v>
      </c>
      <c r="S66" s="43">
        <f t="shared" si="49"/>
        <v>45302.960009999995</v>
      </c>
      <c r="T66" s="42">
        <v>0.13184999999999999</v>
      </c>
      <c r="U66" s="39">
        <v>0.10981</v>
      </c>
      <c r="V66" s="44">
        <f t="shared" si="50"/>
        <v>1424.8419199999994</v>
      </c>
      <c r="W66" s="45"/>
      <c r="X66" s="39"/>
      <c r="Y66" s="43">
        <f t="shared" si="51"/>
        <v>0</v>
      </c>
      <c r="Z66" s="42">
        <v>0.13184999999999999</v>
      </c>
      <c r="AA66" s="39">
        <v>0.10981</v>
      </c>
      <c r="AB66" s="43">
        <f t="shared" si="52"/>
        <v>32.310639999999985</v>
      </c>
      <c r="AC66" s="46">
        <f t="shared" si="53"/>
        <v>46760.112569999998</v>
      </c>
      <c r="AD66" s="47">
        <f t="shared" si="44"/>
        <v>1240.3590292648109</v>
      </c>
    </row>
    <row r="67" spans="1:30" s="36" customFormat="1" x14ac:dyDescent="0.25">
      <c r="A67" s="37">
        <v>43435</v>
      </c>
      <c r="B67" s="38">
        <v>1410</v>
      </c>
      <c r="C67" s="38">
        <v>1425638</v>
      </c>
      <c r="D67" s="38">
        <v>65</v>
      </c>
      <c r="E67" s="38">
        <v>31491</v>
      </c>
      <c r="F67" s="38"/>
      <c r="G67" s="38"/>
      <c r="H67" s="38">
        <v>1</v>
      </c>
      <c r="I67" s="38">
        <v>1503</v>
      </c>
      <c r="J67" s="38">
        <f t="shared" si="54"/>
        <v>1476</v>
      </c>
      <c r="K67" s="38">
        <f t="shared" si="54"/>
        <v>1458632</v>
      </c>
      <c r="L67" s="39" t="s">
        <v>11</v>
      </c>
      <c r="M67" s="40" t="s">
        <v>47</v>
      </c>
      <c r="N67" s="40" t="s">
        <v>75</v>
      </c>
      <c r="O67" s="30"/>
      <c r="P67" s="41">
        <f t="shared" si="48"/>
        <v>43435</v>
      </c>
      <c r="Q67" s="42">
        <v>0.11397</v>
      </c>
      <c r="R67" s="39">
        <v>0.10981</v>
      </c>
      <c r="S67" s="43">
        <f t="shared" si="49"/>
        <v>5930.6540799999957</v>
      </c>
      <c r="T67" s="42">
        <v>0.11403000000000001</v>
      </c>
      <c r="U67" s="39">
        <v>0.10981</v>
      </c>
      <c r="V67" s="44">
        <f t="shared" si="50"/>
        <v>132.89202000000006</v>
      </c>
      <c r="W67" s="45"/>
      <c r="X67" s="39"/>
      <c r="Y67" s="43">
        <f t="shared" si="51"/>
        <v>0</v>
      </c>
      <c r="Z67" s="42">
        <v>0.11403000000000001</v>
      </c>
      <c r="AA67" s="39">
        <v>0.10981</v>
      </c>
      <c r="AB67" s="43">
        <f t="shared" si="52"/>
        <v>6.3426600000000022</v>
      </c>
      <c r="AC67" s="46">
        <f t="shared" si="53"/>
        <v>6069.8887599999962</v>
      </c>
      <c r="AD67" s="47">
        <f t="shared" si="44"/>
        <v>1011.090780141844</v>
      </c>
    </row>
    <row r="68" spans="1:30" s="36" customFormat="1" x14ac:dyDescent="0.25">
      <c r="A68" s="37">
        <v>43405</v>
      </c>
      <c r="B68" s="38">
        <v>1421</v>
      </c>
      <c r="C68" s="38">
        <v>1545274</v>
      </c>
      <c r="D68" s="38">
        <v>44</v>
      </c>
      <c r="E68" s="38">
        <v>32265</v>
      </c>
      <c r="F68" s="38"/>
      <c r="G68" s="38"/>
      <c r="H68" s="38">
        <v>0</v>
      </c>
      <c r="I68" s="38">
        <v>0</v>
      </c>
      <c r="J68" s="38">
        <f t="shared" si="54"/>
        <v>1465</v>
      </c>
      <c r="K68" s="38">
        <f t="shared" si="54"/>
        <v>1577539</v>
      </c>
      <c r="L68" s="39" t="s">
        <v>11</v>
      </c>
      <c r="M68" s="40" t="s">
        <v>47</v>
      </c>
      <c r="N68" s="40" t="s">
        <v>75</v>
      </c>
      <c r="O68" s="30"/>
      <c r="P68" s="41">
        <f t="shared" si="48"/>
        <v>43405</v>
      </c>
      <c r="Q68" s="42">
        <v>0.11397</v>
      </c>
      <c r="R68" s="39">
        <v>0.10981</v>
      </c>
      <c r="S68" s="43">
        <f t="shared" si="49"/>
        <v>6428.3398399999951</v>
      </c>
      <c r="T68" s="42">
        <v>0.11403000000000001</v>
      </c>
      <c r="U68" s="39">
        <v>0.10981</v>
      </c>
      <c r="V68" s="44">
        <f t="shared" si="50"/>
        <v>136.15830000000005</v>
      </c>
      <c r="W68" s="45"/>
      <c r="X68" s="39"/>
      <c r="Y68" s="43">
        <f t="shared" si="51"/>
        <v>0</v>
      </c>
      <c r="Z68" s="42">
        <v>0.11403000000000001</v>
      </c>
      <c r="AA68" s="39">
        <v>0.10981</v>
      </c>
      <c r="AB68" s="43">
        <f t="shared" si="52"/>
        <v>0</v>
      </c>
      <c r="AC68" s="46">
        <f t="shared" si="53"/>
        <v>6564.4981399999951</v>
      </c>
      <c r="AD68" s="47">
        <f t="shared" si="44"/>
        <v>1087.4553131597468</v>
      </c>
    </row>
    <row r="69" spans="1:30" s="36" customFormat="1" x14ac:dyDescent="0.25">
      <c r="A69" s="37">
        <v>43374</v>
      </c>
      <c r="B69" s="38">
        <v>1436</v>
      </c>
      <c r="C69" s="38">
        <v>1315248</v>
      </c>
      <c r="D69" s="38">
        <v>42</v>
      </c>
      <c r="E69" s="38">
        <v>27309</v>
      </c>
      <c r="F69" s="38"/>
      <c r="G69" s="38"/>
      <c r="H69" s="38">
        <v>0</v>
      </c>
      <c r="I69" s="38">
        <v>0</v>
      </c>
      <c r="J69" s="38">
        <f t="shared" si="54"/>
        <v>1478</v>
      </c>
      <c r="K69" s="38">
        <f t="shared" si="54"/>
        <v>1342557</v>
      </c>
      <c r="L69" s="39" t="s">
        <v>11</v>
      </c>
      <c r="M69" s="40" t="s">
        <v>47</v>
      </c>
      <c r="N69" s="40" t="s">
        <v>75</v>
      </c>
      <c r="O69" s="30"/>
      <c r="P69" s="41">
        <f t="shared" si="48"/>
        <v>43374</v>
      </c>
      <c r="Q69" s="42">
        <v>0.11397</v>
      </c>
      <c r="R69" s="39">
        <v>0.10981</v>
      </c>
      <c r="S69" s="43">
        <f t="shared" si="49"/>
        <v>5471.431679999996</v>
      </c>
      <c r="T69" s="42">
        <v>0.11403000000000001</v>
      </c>
      <c r="U69" s="39">
        <v>0.10981</v>
      </c>
      <c r="V69" s="44">
        <f t="shared" si="50"/>
        <v>115.24398000000004</v>
      </c>
      <c r="W69" s="45"/>
      <c r="X69" s="39"/>
      <c r="Y69" s="43">
        <f t="shared" si="51"/>
        <v>0</v>
      </c>
      <c r="Z69" s="42">
        <v>0.11403000000000001</v>
      </c>
      <c r="AA69" s="39">
        <v>0.10981</v>
      </c>
      <c r="AB69" s="43">
        <f t="shared" si="52"/>
        <v>0</v>
      </c>
      <c r="AC69" s="46">
        <f t="shared" si="53"/>
        <v>5586.6756599999962</v>
      </c>
      <c r="AD69" s="47">
        <f t="shared" si="44"/>
        <v>915.91086350974933</v>
      </c>
    </row>
    <row r="70" spans="1:30" s="36" customFormat="1" x14ac:dyDescent="0.25">
      <c r="A70" s="37">
        <v>43344</v>
      </c>
      <c r="B70" s="38">
        <v>1448</v>
      </c>
      <c r="C70" s="38">
        <v>1471501</v>
      </c>
      <c r="D70" s="38">
        <v>42</v>
      </c>
      <c r="E70" s="38">
        <v>27536</v>
      </c>
      <c r="F70" s="38"/>
      <c r="G70" s="38"/>
      <c r="H70" s="38">
        <v>0</v>
      </c>
      <c r="I70" s="38">
        <v>0</v>
      </c>
      <c r="J70" s="38">
        <f>B70+D70+F70+H70</f>
        <v>1490</v>
      </c>
      <c r="K70" s="38">
        <f>C70+E70+G70+I70</f>
        <v>1499037</v>
      </c>
      <c r="L70" s="39" t="s">
        <v>11</v>
      </c>
      <c r="M70" s="40" t="s">
        <v>47</v>
      </c>
      <c r="N70" s="40" t="s">
        <v>75</v>
      </c>
      <c r="O70" s="30"/>
      <c r="P70" s="41">
        <f>A70</f>
        <v>43344</v>
      </c>
      <c r="Q70" s="42">
        <v>0.11397</v>
      </c>
      <c r="R70" s="39">
        <v>0.10981</v>
      </c>
      <c r="S70" s="43">
        <f>(Q70-R70)*C70</f>
        <v>6121.4441599999955</v>
      </c>
      <c r="T70" s="42">
        <v>0.11403000000000001</v>
      </c>
      <c r="U70" s="39">
        <v>0.10981</v>
      </c>
      <c r="V70" s="44">
        <f>(T70-U70)*E70</f>
        <v>116.20192000000004</v>
      </c>
      <c r="W70" s="45"/>
      <c r="X70" s="39"/>
      <c r="Y70" s="43">
        <f>(W70-X70)*G70</f>
        <v>0</v>
      </c>
      <c r="Z70" s="42">
        <v>0.11403000000000001</v>
      </c>
      <c r="AA70" s="39">
        <v>0.10981</v>
      </c>
      <c r="AB70" s="43">
        <f>(Z70-AA70)*I70</f>
        <v>0</v>
      </c>
      <c r="AC70" s="46">
        <f>AB70+Y70+S70+V70</f>
        <v>6237.6460799999959</v>
      </c>
      <c r="AD70" s="47">
        <f t="shared" si="44"/>
        <v>1016.2299723756906</v>
      </c>
    </row>
    <row r="71" spans="1:30" s="36" customFormat="1" x14ac:dyDescent="0.25">
      <c r="A71" s="37">
        <v>43313</v>
      </c>
      <c r="B71" s="38">
        <v>1460</v>
      </c>
      <c r="C71" s="38">
        <v>1677015</v>
      </c>
      <c r="D71" s="38">
        <v>42</v>
      </c>
      <c r="E71" s="38">
        <v>27542</v>
      </c>
      <c r="F71" s="38"/>
      <c r="G71" s="38"/>
      <c r="H71" s="38">
        <v>0</v>
      </c>
      <c r="I71" s="38">
        <v>0</v>
      </c>
      <c r="J71" s="38">
        <f t="shared" ref="J71:K72" si="55">B71+D71+F71+H71</f>
        <v>1502</v>
      </c>
      <c r="K71" s="38">
        <f t="shared" si="55"/>
        <v>1704557</v>
      </c>
      <c r="L71" s="39" t="s">
        <v>11</v>
      </c>
      <c r="M71" s="40" t="s">
        <v>47</v>
      </c>
      <c r="N71" s="40" t="s">
        <v>75</v>
      </c>
      <c r="O71" s="30"/>
      <c r="P71" s="41">
        <f t="shared" ref="P71:P78" si="56">A71</f>
        <v>43313</v>
      </c>
      <c r="Q71" s="42">
        <v>0.11397</v>
      </c>
      <c r="R71" s="39">
        <v>0.10981</v>
      </c>
      <c r="S71" s="43">
        <f>(Q71-R71)*C71</f>
        <v>6976.382399999995</v>
      </c>
      <c r="T71" s="42">
        <v>0.11403000000000001</v>
      </c>
      <c r="U71" s="39">
        <v>0.10981</v>
      </c>
      <c r="V71" s="44">
        <f>(T71-U71)*E71</f>
        <v>116.22724000000004</v>
      </c>
      <c r="W71" s="45"/>
      <c r="X71" s="39"/>
      <c r="Y71" s="43">
        <f>(W71-X71)*G71</f>
        <v>0</v>
      </c>
      <c r="Z71" s="42">
        <v>0.11403000000000001</v>
      </c>
      <c r="AA71" s="39">
        <v>0.10981</v>
      </c>
      <c r="AB71" s="43">
        <f>(Z71-AA71)*I71</f>
        <v>0</v>
      </c>
      <c r="AC71" s="46">
        <f>AB71+Y71+S71+V71</f>
        <v>7092.6096399999951</v>
      </c>
      <c r="AD71" s="47">
        <f t="shared" si="44"/>
        <v>1148.6404109589041</v>
      </c>
    </row>
    <row r="72" spans="1:30" s="36" customFormat="1" x14ac:dyDescent="0.25">
      <c r="A72" s="37">
        <v>43282</v>
      </c>
      <c r="B72" s="38">
        <v>1476</v>
      </c>
      <c r="C72" s="38">
        <v>2078606</v>
      </c>
      <c r="D72" s="38">
        <v>42</v>
      </c>
      <c r="E72" s="38">
        <v>28874</v>
      </c>
      <c r="F72" s="38"/>
      <c r="G72" s="38"/>
      <c r="H72" s="38">
        <v>0</v>
      </c>
      <c r="I72" s="38">
        <v>0</v>
      </c>
      <c r="J72" s="38">
        <f t="shared" si="55"/>
        <v>1518</v>
      </c>
      <c r="K72" s="38">
        <f t="shared" si="55"/>
        <v>2107480</v>
      </c>
      <c r="L72" s="39" t="s">
        <v>11</v>
      </c>
      <c r="M72" s="40" t="s">
        <v>47</v>
      </c>
      <c r="N72" s="40" t="s">
        <v>75</v>
      </c>
      <c r="O72" s="30"/>
      <c r="P72" s="41">
        <f t="shared" si="56"/>
        <v>43282</v>
      </c>
      <c r="Q72" s="42">
        <v>0.11397</v>
      </c>
      <c r="R72" s="39">
        <v>0.10981</v>
      </c>
      <c r="S72" s="43">
        <f>(Q72-R72)*C72</f>
        <v>8647.0009599999939</v>
      </c>
      <c r="T72" s="42">
        <v>0.11403000000000001</v>
      </c>
      <c r="U72" s="39">
        <v>0.10981</v>
      </c>
      <c r="V72" s="44">
        <f>(T72-U72)*E72</f>
        <v>121.84828000000005</v>
      </c>
      <c r="W72" s="45"/>
      <c r="X72" s="39"/>
      <c r="Y72" s="43">
        <f>(W72-X72)*G72</f>
        <v>0</v>
      </c>
      <c r="Z72" s="42">
        <v>0.11403000000000001</v>
      </c>
      <c r="AA72" s="39">
        <v>0.10981</v>
      </c>
      <c r="AB72" s="43">
        <f>(Z72-AA72)*I72</f>
        <v>0</v>
      </c>
      <c r="AC72" s="46">
        <f>AB72+Y72+S72+V72</f>
        <v>8768.8492399999941</v>
      </c>
      <c r="AD72" s="47">
        <f t="shared" si="44"/>
        <v>1408.269647696477</v>
      </c>
    </row>
    <row r="73" spans="1:30" s="36" customFormat="1" x14ac:dyDescent="0.25">
      <c r="A73" s="48">
        <v>43252</v>
      </c>
      <c r="B73" s="49"/>
      <c r="C73" s="49"/>
      <c r="D73" s="49"/>
      <c r="E73" s="49"/>
      <c r="F73" s="49"/>
      <c r="G73" s="49"/>
      <c r="H73" s="49"/>
      <c r="I73" s="49"/>
      <c r="J73" s="49"/>
      <c r="K73" s="49"/>
      <c r="L73" s="51"/>
      <c r="M73" s="52"/>
      <c r="N73" s="52"/>
      <c r="O73" s="30"/>
      <c r="P73" s="53">
        <f t="shared" si="56"/>
        <v>43252</v>
      </c>
      <c r="Q73" s="54"/>
      <c r="R73" s="55"/>
      <c r="S73" s="56"/>
      <c r="T73" s="54"/>
      <c r="U73" s="55"/>
      <c r="V73" s="57"/>
      <c r="W73" s="58"/>
      <c r="X73" s="55"/>
      <c r="Y73" s="56"/>
      <c r="Z73" s="54"/>
      <c r="AA73" s="55"/>
      <c r="AB73" s="56"/>
      <c r="AC73" s="59"/>
      <c r="AD73" s="60"/>
    </row>
    <row r="74" spans="1:30" s="36" customFormat="1" x14ac:dyDescent="0.25">
      <c r="A74" s="48">
        <v>43221</v>
      </c>
      <c r="B74" s="50"/>
      <c r="C74" s="50"/>
      <c r="D74" s="50"/>
      <c r="E74" s="50"/>
      <c r="F74" s="50"/>
      <c r="G74" s="50"/>
      <c r="H74" s="50"/>
      <c r="I74" s="50"/>
      <c r="J74" s="50"/>
      <c r="K74" s="50"/>
      <c r="L74" s="51"/>
      <c r="M74" s="52"/>
      <c r="N74" s="52"/>
      <c r="O74" s="30"/>
      <c r="P74" s="53">
        <f t="shared" si="56"/>
        <v>43221</v>
      </c>
      <c r="Q74" s="54"/>
      <c r="R74" s="55"/>
      <c r="S74" s="56"/>
      <c r="T74" s="54"/>
      <c r="U74" s="55"/>
      <c r="V74" s="57"/>
      <c r="W74" s="58"/>
      <c r="X74" s="55"/>
      <c r="Y74" s="56"/>
      <c r="Z74" s="54"/>
      <c r="AA74" s="55"/>
      <c r="AB74" s="56"/>
      <c r="AC74" s="59"/>
      <c r="AD74" s="60"/>
    </row>
    <row r="75" spans="1:30" s="36" customFormat="1" x14ac:dyDescent="0.25">
      <c r="A75" s="48">
        <v>43191</v>
      </c>
      <c r="B75" s="50"/>
      <c r="C75" s="50"/>
      <c r="D75" s="50"/>
      <c r="E75" s="50"/>
      <c r="F75" s="50"/>
      <c r="G75" s="50"/>
      <c r="H75" s="50"/>
      <c r="I75" s="50"/>
      <c r="J75" s="50"/>
      <c r="K75" s="50"/>
      <c r="L75" s="51"/>
      <c r="M75" s="52"/>
      <c r="N75" s="52"/>
      <c r="O75" s="30"/>
      <c r="P75" s="53">
        <f t="shared" si="56"/>
        <v>43191</v>
      </c>
      <c r="Q75" s="54"/>
      <c r="R75" s="55"/>
      <c r="S75" s="56"/>
      <c r="T75" s="54"/>
      <c r="U75" s="55"/>
      <c r="V75" s="57"/>
      <c r="W75" s="58"/>
      <c r="X75" s="55"/>
      <c r="Y75" s="56"/>
      <c r="Z75" s="54"/>
      <c r="AA75" s="55"/>
      <c r="AB75" s="56"/>
      <c r="AC75" s="59"/>
      <c r="AD75" s="60"/>
    </row>
    <row r="76" spans="1:30" s="36" customFormat="1" x14ac:dyDescent="0.25">
      <c r="A76" s="48">
        <v>43160</v>
      </c>
      <c r="B76" s="50"/>
      <c r="C76" s="50"/>
      <c r="D76" s="50"/>
      <c r="E76" s="50"/>
      <c r="F76" s="50"/>
      <c r="G76" s="50"/>
      <c r="H76" s="50"/>
      <c r="I76" s="50"/>
      <c r="J76" s="50"/>
      <c r="K76" s="50"/>
      <c r="L76" s="51"/>
      <c r="M76" s="52"/>
      <c r="N76" s="52"/>
      <c r="O76" s="30"/>
      <c r="P76" s="53">
        <f t="shared" si="56"/>
        <v>43160</v>
      </c>
      <c r="Q76" s="54"/>
      <c r="R76" s="55"/>
      <c r="S76" s="56"/>
      <c r="T76" s="54"/>
      <c r="U76" s="55"/>
      <c r="V76" s="57"/>
      <c r="W76" s="58"/>
      <c r="X76" s="55"/>
      <c r="Y76" s="56"/>
      <c r="Z76" s="54"/>
      <c r="AA76" s="55"/>
      <c r="AB76" s="56"/>
      <c r="AC76" s="59"/>
      <c r="AD76" s="60"/>
    </row>
    <row r="77" spans="1:30" s="36" customFormat="1" x14ac:dyDescent="0.25">
      <c r="A77" s="48">
        <v>43132</v>
      </c>
      <c r="B77" s="50"/>
      <c r="C77" s="50"/>
      <c r="D77" s="50"/>
      <c r="E77" s="50"/>
      <c r="F77" s="50"/>
      <c r="G77" s="50"/>
      <c r="H77" s="50"/>
      <c r="I77" s="50"/>
      <c r="J77" s="50"/>
      <c r="K77" s="50"/>
      <c r="L77" s="51"/>
      <c r="M77" s="52"/>
      <c r="N77" s="52"/>
      <c r="O77" s="30"/>
      <c r="P77" s="53">
        <f t="shared" si="56"/>
        <v>43132</v>
      </c>
      <c r="Q77" s="54"/>
      <c r="R77" s="55"/>
      <c r="S77" s="56"/>
      <c r="T77" s="54"/>
      <c r="U77" s="55"/>
      <c r="V77" s="57"/>
      <c r="W77" s="58"/>
      <c r="X77" s="55"/>
      <c r="Y77" s="56"/>
      <c r="Z77" s="54"/>
      <c r="AA77" s="55"/>
      <c r="AB77" s="56"/>
      <c r="AC77" s="59"/>
      <c r="AD77" s="60"/>
    </row>
    <row r="78" spans="1:30" s="36" customFormat="1" x14ac:dyDescent="0.25">
      <c r="A78" s="48">
        <v>43101</v>
      </c>
      <c r="B78" s="49"/>
      <c r="C78" s="49"/>
      <c r="D78" s="49"/>
      <c r="E78" s="49"/>
      <c r="F78" s="49"/>
      <c r="G78" s="49"/>
      <c r="H78" s="49"/>
      <c r="I78" s="49"/>
      <c r="J78" s="49"/>
      <c r="K78" s="49"/>
      <c r="L78" s="51"/>
      <c r="M78" s="52"/>
      <c r="N78" s="52"/>
      <c r="O78" s="30"/>
      <c r="P78" s="53">
        <f t="shared" si="56"/>
        <v>43101</v>
      </c>
      <c r="Q78" s="54"/>
      <c r="R78" s="55"/>
      <c r="S78" s="56"/>
      <c r="T78" s="54"/>
      <c r="U78" s="55"/>
      <c r="V78" s="57"/>
      <c r="W78" s="58"/>
      <c r="X78" s="55"/>
      <c r="Y78" s="56"/>
      <c r="Z78" s="54"/>
      <c r="AA78" s="55"/>
      <c r="AB78" s="56"/>
      <c r="AC78" s="59"/>
      <c r="AD78" s="60"/>
    </row>
    <row r="79" spans="1:30" x14ac:dyDescent="0.25">
      <c r="C79" s="61"/>
      <c r="D79" s="61"/>
      <c r="Q79" s="62"/>
      <c r="S79" s="63"/>
      <c r="T79" s="63"/>
      <c r="U79" s="63"/>
      <c r="V79" s="63"/>
      <c r="W79" s="63"/>
      <c r="X79" s="63"/>
      <c r="Y79" s="63"/>
      <c r="Z79" s="63"/>
      <c r="AA79" s="63"/>
      <c r="AB79" s="64"/>
    </row>
    <row r="80" spans="1:30" s="82" customFormat="1" ht="21" x14ac:dyDescent="0.35">
      <c r="A80" s="148" t="s">
        <v>60</v>
      </c>
      <c r="B80" s="149"/>
      <c r="C80" s="149"/>
      <c r="D80" s="149"/>
      <c r="E80" s="149"/>
      <c r="F80" s="149"/>
      <c r="G80" s="149"/>
      <c r="H80" s="149"/>
      <c r="I80" s="149"/>
      <c r="J80" s="149"/>
      <c r="K80" s="149"/>
      <c r="L80" s="149"/>
      <c r="M80" s="149"/>
      <c r="N80" s="150"/>
      <c r="O80" s="81"/>
      <c r="P80" s="151" t="str">
        <f>A80</f>
        <v>OPTIONAL BASIC</v>
      </c>
      <c r="Q80" s="152"/>
      <c r="R80" s="152"/>
      <c r="S80" s="152"/>
      <c r="T80" s="152"/>
      <c r="U80" s="152"/>
      <c r="V80" s="152"/>
      <c r="W80" s="152"/>
      <c r="X80" s="152"/>
      <c r="Y80" s="152"/>
      <c r="Z80" s="152"/>
      <c r="AA80" s="152"/>
      <c r="AB80" s="152"/>
      <c r="AC80" s="152"/>
      <c r="AD80" s="153"/>
    </row>
    <row r="81" spans="1:30" x14ac:dyDescent="0.25">
      <c r="A81" s="26"/>
      <c r="B81" s="26"/>
      <c r="C81" s="26"/>
      <c r="D81" s="26"/>
      <c r="E81" s="26"/>
      <c r="F81" s="26"/>
      <c r="G81" s="26"/>
      <c r="H81" s="26"/>
      <c r="I81" s="26"/>
      <c r="J81" s="26"/>
      <c r="K81" s="26"/>
      <c r="L81" s="26"/>
      <c r="M81" s="26"/>
      <c r="N81" s="26"/>
      <c r="P81" s="27"/>
      <c r="Q81" s="162" t="s">
        <v>26</v>
      </c>
      <c r="R81" s="162"/>
      <c r="S81" s="163"/>
      <c r="T81" s="164" t="s">
        <v>27</v>
      </c>
      <c r="U81" s="162"/>
      <c r="V81" s="163"/>
      <c r="W81" s="164" t="s">
        <v>28</v>
      </c>
      <c r="X81" s="162"/>
      <c r="Y81" s="163"/>
      <c r="Z81" s="164" t="s">
        <v>29</v>
      </c>
      <c r="AA81" s="162"/>
      <c r="AB81" s="163"/>
      <c r="AC81" s="28" t="s">
        <v>30</v>
      </c>
      <c r="AD81" s="160" t="s">
        <v>31</v>
      </c>
    </row>
    <row r="82" spans="1:30" ht="30" x14ac:dyDescent="0.25">
      <c r="A82" s="29" t="s">
        <v>32</v>
      </c>
      <c r="B82" s="29" t="s">
        <v>33</v>
      </c>
      <c r="C82" s="29" t="s">
        <v>34</v>
      </c>
      <c r="D82" s="29" t="s">
        <v>35</v>
      </c>
      <c r="E82" s="29" t="s">
        <v>36</v>
      </c>
      <c r="F82" s="29" t="s">
        <v>37</v>
      </c>
      <c r="G82" s="29" t="s">
        <v>38</v>
      </c>
      <c r="H82" s="29" t="s">
        <v>39</v>
      </c>
      <c r="I82" s="29" t="s">
        <v>40</v>
      </c>
      <c r="J82" s="29" t="s">
        <v>41</v>
      </c>
      <c r="K82" s="29" t="s">
        <v>42</v>
      </c>
      <c r="L82" s="29" t="s">
        <v>0</v>
      </c>
      <c r="M82" s="29" t="s">
        <v>15</v>
      </c>
      <c r="N82" s="29" t="s">
        <v>43</v>
      </c>
      <c r="P82" s="31" t="s">
        <v>32</v>
      </c>
      <c r="Q82" s="32" t="s">
        <v>44</v>
      </c>
      <c r="R82" s="33" t="s">
        <v>45</v>
      </c>
      <c r="S82" s="34" t="s">
        <v>46</v>
      </c>
      <c r="T82" s="35" t="s">
        <v>44</v>
      </c>
      <c r="U82" s="33" t="s">
        <v>45</v>
      </c>
      <c r="V82" s="34" t="s">
        <v>46</v>
      </c>
      <c r="W82" s="35" t="s">
        <v>51</v>
      </c>
      <c r="X82" s="33" t="s">
        <v>45</v>
      </c>
      <c r="Y82" s="34" t="s">
        <v>46</v>
      </c>
      <c r="Z82" s="35" t="s">
        <v>44</v>
      </c>
      <c r="AA82" s="33" t="s">
        <v>45</v>
      </c>
      <c r="AB82" s="34" t="s">
        <v>46</v>
      </c>
      <c r="AC82" s="34" t="s">
        <v>46</v>
      </c>
      <c r="AD82" s="161"/>
    </row>
    <row r="83" spans="1:30" hidden="1" x14ac:dyDescent="0.25">
      <c r="A83" s="37">
        <v>45261</v>
      </c>
      <c r="B83" s="38"/>
      <c r="C83" s="38"/>
      <c r="D83" s="38"/>
      <c r="E83" s="38"/>
      <c r="F83" s="38"/>
      <c r="G83" s="38"/>
      <c r="H83" s="38"/>
      <c r="I83" s="38"/>
      <c r="J83" s="38">
        <f t="shared" ref="J83:J94" si="57">B83+D83+F83+H83</f>
        <v>0</v>
      </c>
      <c r="K83" s="38">
        <f t="shared" ref="K83:K94" si="58">C83+E83+G83+I83</f>
        <v>0</v>
      </c>
      <c r="L83" s="39" t="s">
        <v>57</v>
      </c>
      <c r="M83" s="40" t="s">
        <v>63</v>
      </c>
      <c r="N83" s="40" t="s">
        <v>67</v>
      </c>
      <c r="P83" s="41">
        <f t="shared" ref="P83:P94" si="59">A83</f>
        <v>45261</v>
      </c>
      <c r="Q83" s="42">
        <v>0.16078000000000001</v>
      </c>
      <c r="R83" s="39">
        <v>0.10639999999999999</v>
      </c>
      <c r="S83" s="43">
        <f t="shared" ref="S83:S94" si="60">(Q83-R83)*C83</f>
        <v>0</v>
      </c>
      <c r="T83" s="42">
        <v>0.15898999999999999</v>
      </c>
      <c r="U83" s="39">
        <v>0.10639999999999999</v>
      </c>
      <c r="V83" s="43">
        <f t="shared" ref="V83:V94" si="61">(T83-U83)*E83</f>
        <v>0</v>
      </c>
      <c r="W83" s="45"/>
      <c r="X83" s="39"/>
      <c r="Y83" s="43"/>
      <c r="Z83" s="42"/>
      <c r="AA83" s="39"/>
      <c r="AB83" s="43"/>
      <c r="AC83" s="46">
        <f t="shared" ref="AC83:AC94" si="62">AB83+Y83+S83+V83</f>
        <v>0</v>
      </c>
      <c r="AD83" s="47">
        <f t="shared" ref="AD83:AD94" si="63">IFERROR(C83/B83,0)</f>
        <v>0</v>
      </c>
    </row>
    <row r="84" spans="1:30" hidden="1" x14ac:dyDescent="0.25">
      <c r="A84" s="37">
        <v>45231</v>
      </c>
      <c r="B84" s="38"/>
      <c r="C84" s="38"/>
      <c r="D84" s="38"/>
      <c r="E84" s="38"/>
      <c r="F84" s="38"/>
      <c r="G84" s="38"/>
      <c r="H84" s="38"/>
      <c r="I84" s="38"/>
      <c r="J84" s="38">
        <f t="shared" si="57"/>
        <v>0</v>
      </c>
      <c r="K84" s="38">
        <f t="shared" si="58"/>
        <v>0</v>
      </c>
      <c r="L84" s="39" t="s">
        <v>57</v>
      </c>
      <c r="M84" s="40" t="s">
        <v>63</v>
      </c>
      <c r="N84" s="40" t="s">
        <v>67</v>
      </c>
      <c r="P84" s="41">
        <f t="shared" si="59"/>
        <v>45231</v>
      </c>
      <c r="Q84" s="42">
        <v>0.16078000000000001</v>
      </c>
      <c r="R84" s="39">
        <v>0.10639999999999999</v>
      </c>
      <c r="S84" s="43">
        <f t="shared" si="60"/>
        <v>0</v>
      </c>
      <c r="T84" s="42">
        <v>0.15898999999999999</v>
      </c>
      <c r="U84" s="39">
        <v>0.10639999999999999</v>
      </c>
      <c r="V84" s="43">
        <f t="shared" si="61"/>
        <v>0</v>
      </c>
      <c r="W84" s="45"/>
      <c r="X84" s="39"/>
      <c r="Y84" s="43"/>
      <c r="Z84" s="42"/>
      <c r="AA84" s="39"/>
      <c r="AB84" s="43"/>
      <c r="AC84" s="46">
        <f t="shared" si="62"/>
        <v>0</v>
      </c>
      <c r="AD84" s="47">
        <f t="shared" si="63"/>
        <v>0</v>
      </c>
    </row>
    <row r="85" spans="1:30" hidden="1" x14ac:dyDescent="0.25">
      <c r="A85" s="37">
        <v>45200</v>
      </c>
      <c r="B85" s="38"/>
      <c r="C85" s="38"/>
      <c r="D85" s="38"/>
      <c r="E85" s="38"/>
      <c r="F85" s="38"/>
      <c r="G85" s="38"/>
      <c r="H85" s="38"/>
      <c r="I85" s="38"/>
      <c r="J85" s="38">
        <f t="shared" si="57"/>
        <v>0</v>
      </c>
      <c r="K85" s="38">
        <f t="shared" si="58"/>
        <v>0</v>
      </c>
      <c r="L85" s="39" t="s">
        <v>57</v>
      </c>
      <c r="M85" s="40" t="s">
        <v>63</v>
      </c>
      <c r="N85" s="40" t="s">
        <v>67</v>
      </c>
      <c r="P85" s="41">
        <f t="shared" si="59"/>
        <v>45200</v>
      </c>
      <c r="Q85" s="42">
        <v>0.16078000000000001</v>
      </c>
      <c r="R85" s="39">
        <v>0.10639999999999999</v>
      </c>
      <c r="S85" s="43">
        <f t="shared" si="60"/>
        <v>0</v>
      </c>
      <c r="T85" s="42">
        <v>0.15898999999999999</v>
      </c>
      <c r="U85" s="39">
        <v>0.10639999999999999</v>
      </c>
      <c r="V85" s="43">
        <f t="shared" si="61"/>
        <v>0</v>
      </c>
      <c r="W85" s="45"/>
      <c r="X85" s="39"/>
      <c r="Y85" s="43"/>
      <c r="Z85" s="42"/>
      <c r="AA85" s="39"/>
      <c r="AB85" s="43"/>
      <c r="AC85" s="46">
        <f t="shared" si="62"/>
        <v>0</v>
      </c>
      <c r="AD85" s="47">
        <f t="shared" si="63"/>
        <v>0</v>
      </c>
    </row>
    <row r="86" spans="1:30" hidden="1" x14ac:dyDescent="0.25">
      <c r="A86" s="37">
        <v>45170</v>
      </c>
      <c r="B86" s="38"/>
      <c r="C86" s="38"/>
      <c r="D86" s="38"/>
      <c r="E86" s="38"/>
      <c r="F86" s="38"/>
      <c r="G86" s="38"/>
      <c r="H86" s="38"/>
      <c r="I86" s="38"/>
      <c r="J86" s="38">
        <f t="shared" si="57"/>
        <v>0</v>
      </c>
      <c r="K86" s="38">
        <f t="shared" si="58"/>
        <v>0</v>
      </c>
      <c r="L86" s="39" t="s">
        <v>57</v>
      </c>
      <c r="M86" s="40" t="s">
        <v>63</v>
      </c>
      <c r="N86" s="40" t="s">
        <v>67</v>
      </c>
      <c r="P86" s="41">
        <f t="shared" si="59"/>
        <v>45170</v>
      </c>
      <c r="Q86" s="42">
        <v>0.16078000000000001</v>
      </c>
      <c r="R86" s="39">
        <v>0.10639999999999999</v>
      </c>
      <c r="S86" s="43">
        <f t="shared" si="60"/>
        <v>0</v>
      </c>
      <c r="T86" s="42">
        <v>0.15898999999999999</v>
      </c>
      <c r="U86" s="39">
        <v>0.10639999999999999</v>
      </c>
      <c r="V86" s="43">
        <f t="shared" si="61"/>
        <v>0</v>
      </c>
      <c r="W86" s="45"/>
      <c r="X86" s="39"/>
      <c r="Y86" s="43"/>
      <c r="Z86" s="42"/>
      <c r="AA86" s="39"/>
      <c r="AB86" s="43"/>
      <c r="AC86" s="46">
        <f t="shared" si="62"/>
        <v>0</v>
      </c>
      <c r="AD86" s="47">
        <f t="shared" si="63"/>
        <v>0</v>
      </c>
    </row>
    <row r="87" spans="1:30" hidden="1" x14ac:dyDescent="0.25">
      <c r="A87" s="37">
        <v>45139</v>
      </c>
      <c r="B87" s="38"/>
      <c r="C87" s="38"/>
      <c r="D87" s="38"/>
      <c r="E87" s="38"/>
      <c r="F87" s="38"/>
      <c r="G87" s="38"/>
      <c r="H87" s="38"/>
      <c r="I87" s="38"/>
      <c r="J87" s="38">
        <f t="shared" si="57"/>
        <v>0</v>
      </c>
      <c r="K87" s="38">
        <f t="shared" si="58"/>
        <v>0</v>
      </c>
      <c r="L87" s="39" t="s">
        <v>57</v>
      </c>
      <c r="M87" s="40" t="s">
        <v>63</v>
      </c>
      <c r="N87" s="40" t="s">
        <v>67</v>
      </c>
      <c r="P87" s="41">
        <f t="shared" si="59"/>
        <v>45139</v>
      </c>
      <c r="Q87" s="42">
        <v>0.16078000000000001</v>
      </c>
      <c r="R87" s="39">
        <v>0.10639999999999999</v>
      </c>
      <c r="S87" s="43">
        <f t="shared" si="60"/>
        <v>0</v>
      </c>
      <c r="T87" s="42">
        <v>0.15898999999999999</v>
      </c>
      <c r="U87" s="39">
        <v>0.10639999999999999</v>
      </c>
      <c r="V87" s="43">
        <f t="shared" si="61"/>
        <v>0</v>
      </c>
      <c r="W87" s="45"/>
      <c r="X87" s="39"/>
      <c r="Y87" s="43"/>
      <c r="Z87" s="42"/>
      <c r="AA87" s="39"/>
      <c r="AB87" s="43"/>
      <c r="AC87" s="46">
        <f t="shared" si="62"/>
        <v>0</v>
      </c>
      <c r="AD87" s="47">
        <f t="shared" si="63"/>
        <v>0</v>
      </c>
    </row>
    <row r="88" spans="1:30" hidden="1" x14ac:dyDescent="0.25">
      <c r="A88" s="37">
        <v>45108</v>
      </c>
      <c r="B88" s="38"/>
      <c r="C88" s="38"/>
      <c r="D88" s="38"/>
      <c r="E88" s="38"/>
      <c r="F88" s="38"/>
      <c r="G88" s="38"/>
      <c r="H88" s="38"/>
      <c r="I88" s="38"/>
      <c r="J88" s="38">
        <f t="shared" si="57"/>
        <v>0</v>
      </c>
      <c r="K88" s="38">
        <f t="shared" si="58"/>
        <v>0</v>
      </c>
      <c r="L88" s="39" t="s">
        <v>57</v>
      </c>
      <c r="M88" s="40" t="s">
        <v>63</v>
      </c>
      <c r="N88" s="40" t="s">
        <v>67</v>
      </c>
      <c r="P88" s="41">
        <f t="shared" si="59"/>
        <v>45108</v>
      </c>
      <c r="Q88" s="42">
        <v>0.16078000000000001</v>
      </c>
      <c r="R88" s="39">
        <v>0.10639999999999999</v>
      </c>
      <c r="S88" s="43">
        <f t="shared" si="60"/>
        <v>0</v>
      </c>
      <c r="T88" s="42">
        <v>0.15898999999999999</v>
      </c>
      <c r="U88" s="39">
        <v>0.10639999999999999</v>
      </c>
      <c r="V88" s="43">
        <f t="shared" si="61"/>
        <v>0</v>
      </c>
      <c r="W88" s="45"/>
      <c r="X88" s="39"/>
      <c r="Y88" s="43"/>
      <c r="Z88" s="42"/>
      <c r="AA88" s="39"/>
      <c r="AB88" s="43"/>
      <c r="AC88" s="46">
        <f t="shared" si="62"/>
        <v>0</v>
      </c>
      <c r="AD88" s="47">
        <f t="shared" si="63"/>
        <v>0</v>
      </c>
    </row>
    <row r="89" spans="1:30" x14ac:dyDescent="0.25">
      <c r="A89" s="37">
        <v>45078</v>
      </c>
      <c r="B89" s="38">
        <v>266</v>
      </c>
      <c r="C89" s="38">
        <v>248223</v>
      </c>
      <c r="D89" s="38">
        <v>15</v>
      </c>
      <c r="E89" s="38">
        <v>12300</v>
      </c>
      <c r="F89" s="38"/>
      <c r="G89" s="38"/>
      <c r="H89" s="38"/>
      <c r="I89" s="38"/>
      <c r="J89" s="38">
        <f t="shared" si="57"/>
        <v>281</v>
      </c>
      <c r="K89" s="38">
        <f t="shared" si="58"/>
        <v>260523</v>
      </c>
      <c r="L89" s="39" t="s">
        <v>57</v>
      </c>
      <c r="M89" s="40" t="s">
        <v>63</v>
      </c>
      <c r="N89" s="40" t="s">
        <v>67</v>
      </c>
      <c r="P89" s="41">
        <f t="shared" si="59"/>
        <v>45078</v>
      </c>
      <c r="Q89" s="42">
        <v>0.25775999999999999</v>
      </c>
      <c r="R89" s="129">
        <v>0.10639999999999999</v>
      </c>
      <c r="S89" s="43">
        <f t="shared" si="60"/>
        <v>37571.033279999996</v>
      </c>
      <c r="T89" s="42">
        <v>0.26175999999999999</v>
      </c>
      <c r="U89" s="129">
        <v>0.10639999999999999</v>
      </c>
      <c r="V89" s="43">
        <f t="shared" si="61"/>
        <v>1910.9279999999999</v>
      </c>
      <c r="W89" s="45"/>
      <c r="X89" s="39"/>
      <c r="Y89" s="43"/>
      <c r="Z89" s="42"/>
      <c r="AA89" s="39"/>
      <c r="AB89" s="43"/>
      <c r="AC89" s="46">
        <f t="shared" si="62"/>
        <v>39481.961279999996</v>
      </c>
      <c r="AD89" s="47">
        <f t="shared" si="63"/>
        <v>933.16917293233087</v>
      </c>
    </row>
    <row r="90" spans="1:30" x14ac:dyDescent="0.25">
      <c r="A90" s="37">
        <v>45047</v>
      </c>
      <c r="B90" s="38">
        <v>255</v>
      </c>
      <c r="C90" s="38">
        <v>221757</v>
      </c>
      <c r="D90" s="38">
        <v>15</v>
      </c>
      <c r="E90" s="38">
        <v>11643</v>
      </c>
      <c r="F90" s="38"/>
      <c r="G90" s="38"/>
      <c r="H90" s="38"/>
      <c r="I90" s="38"/>
      <c r="J90" s="38">
        <f t="shared" si="57"/>
        <v>270</v>
      </c>
      <c r="K90" s="38">
        <f t="shared" si="58"/>
        <v>233400</v>
      </c>
      <c r="L90" s="39" t="s">
        <v>57</v>
      </c>
      <c r="M90" s="40" t="s">
        <v>63</v>
      </c>
      <c r="N90" s="40" t="s">
        <v>67</v>
      </c>
      <c r="P90" s="41">
        <f t="shared" si="59"/>
        <v>45047</v>
      </c>
      <c r="Q90" s="42">
        <v>0.25775999999999999</v>
      </c>
      <c r="R90" s="129">
        <v>0.10639999999999999</v>
      </c>
      <c r="S90" s="43">
        <f t="shared" si="60"/>
        <v>33565.139519999997</v>
      </c>
      <c r="T90" s="42">
        <v>0.26175999999999999</v>
      </c>
      <c r="U90" s="129">
        <v>0.10639999999999999</v>
      </c>
      <c r="V90" s="43">
        <f t="shared" si="61"/>
        <v>1808.8564799999999</v>
      </c>
      <c r="W90" s="45"/>
      <c r="X90" s="39"/>
      <c r="Y90" s="43"/>
      <c r="Z90" s="42"/>
      <c r="AA90" s="39"/>
      <c r="AB90" s="43"/>
      <c r="AC90" s="46">
        <f t="shared" si="62"/>
        <v>35373.995999999999</v>
      </c>
      <c r="AD90" s="47">
        <f t="shared" si="63"/>
        <v>869.63529411764705</v>
      </c>
    </row>
    <row r="91" spans="1:30" x14ac:dyDescent="0.25">
      <c r="A91" s="37">
        <v>45017</v>
      </c>
      <c r="B91" s="38">
        <v>260</v>
      </c>
      <c r="C91" s="38">
        <v>238220</v>
      </c>
      <c r="D91" s="38">
        <v>15</v>
      </c>
      <c r="E91" s="38">
        <v>11463</v>
      </c>
      <c r="F91" s="38"/>
      <c r="G91" s="38"/>
      <c r="H91" s="38"/>
      <c r="I91" s="38"/>
      <c r="J91" s="38">
        <f t="shared" si="57"/>
        <v>275</v>
      </c>
      <c r="K91" s="38">
        <f t="shared" si="58"/>
        <v>249683</v>
      </c>
      <c r="L91" s="39" t="s">
        <v>57</v>
      </c>
      <c r="M91" s="40" t="s">
        <v>63</v>
      </c>
      <c r="N91" s="40" t="s">
        <v>67</v>
      </c>
      <c r="P91" s="41">
        <f t="shared" si="59"/>
        <v>45017</v>
      </c>
      <c r="Q91" s="42">
        <v>0.25775999999999999</v>
      </c>
      <c r="R91" s="129">
        <v>0.10639999999999999</v>
      </c>
      <c r="S91" s="43">
        <f t="shared" si="60"/>
        <v>36056.979200000002</v>
      </c>
      <c r="T91" s="42">
        <v>0.26175999999999999</v>
      </c>
      <c r="U91" s="129">
        <v>0.10639999999999999</v>
      </c>
      <c r="V91" s="43">
        <f t="shared" si="61"/>
        <v>1780.89168</v>
      </c>
      <c r="W91" s="45"/>
      <c r="X91" s="39"/>
      <c r="Y91" s="43"/>
      <c r="Z91" s="42"/>
      <c r="AA91" s="39"/>
      <c r="AB91" s="43"/>
      <c r="AC91" s="46">
        <f t="shared" si="62"/>
        <v>37837.870880000002</v>
      </c>
      <c r="AD91" s="47">
        <f t="shared" si="63"/>
        <v>916.23076923076928</v>
      </c>
    </row>
    <row r="92" spans="1:30" x14ac:dyDescent="0.25">
      <c r="A92" s="37">
        <v>44986</v>
      </c>
      <c r="B92" s="38">
        <v>264</v>
      </c>
      <c r="C92" s="38">
        <v>271711</v>
      </c>
      <c r="D92" s="38">
        <v>16</v>
      </c>
      <c r="E92" s="38">
        <v>11794</v>
      </c>
      <c r="F92" s="38"/>
      <c r="G92" s="38"/>
      <c r="H92" s="38"/>
      <c r="I92" s="38"/>
      <c r="J92" s="38">
        <f t="shared" si="57"/>
        <v>280</v>
      </c>
      <c r="K92" s="38">
        <f t="shared" si="58"/>
        <v>283505</v>
      </c>
      <c r="L92" s="39" t="s">
        <v>57</v>
      </c>
      <c r="M92" s="40" t="s">
        <v>63</v>
      </c>
      <c r="N92" s="40" t="s">
        <v>67</v>
      </c>
      <c r="P92" s="41">
        <f t="shared" si="59"/>
        <v>44986</v>
      </c>
      <c r="Q92" s="42">
        <v>0.25775999999999999</v>
      </c>
      <c r="R92" s="129">
        <v>0.10639999999999999</v>
      </c>
      <c r="S92" s="43">
        <f t="shared" si="60"/>
        <v>41126.176959999997</v>
      </c>
      <c r="T92" s="42">
        <v>0.26175999999999999</v>
      </c>
      <c r="U92" s="129">
        <v>0.10639999999999999</v>
      </c>
      <c r="V92" s="43">
        <f t="shared" si="61"/>
        <v>1832.31584</v>
      </c>
      <c r="W92" s="45"/>
      <c r="X92" s="39"/>
      <c r="Y92" s="43"/>
      <c r="Z92" s="42"/>
      <c r="AA92" s="39"/>
      <c r="AB92" s="43"/>
      <c r="AC92" s="46">
        <f t="shared" si="62"/>
        <v>42958.4928</v>
      </c>
      <c r="AD92" s="47">
        <f t="shared" si="63"/>
        <v>1029.2083333333333</v>
      </c>
    </row>
    <row r="93" spans="1:30" ht="15.75" customHeight="1" x14ac:dyDescent="0.25">
      <c r="A93" s="37">
        <v>44958</v>
      </c>
      <c r="B93" s="38">
        <v>277</v>
      </c>
      <c r="C93" s="38">
        <v>308905</v>
      </c>
      <c r="D93" s="38">
        <v>16</v>
      </c>
      <c r="E93" s="38">
        <v>11571</v>
      </c>
      <c r="F93" s="38"/>
      <c r="G93" s="38"/>
      <c r="H93" s="38"/>
      <c r="I93" s="38"/>
      <c r="J93" s="38">
        <f t="shared" si="57"/>
        <v>293</v>
      </c>
      <c r="K93" s="38">
        <f t="shared" si="58"/>
        <v>320476</v>
      </c>
      <c r="L93" s="39" t="s">
        <v>57</v>
      </c>
      <c r="M93" s="40" t="s">
        <v>63</v>
      </c>
      <c r="N93" s="40" t="s">
        <v>67</v>
      </c>
      <c r="P93" s="41">
        <f t="shared" si="59"/>
        <v>44958</v>
      </c>
      <c r="Q93" s="42">
        <v>0.25775999999999999</v>
      </c>
      <c r="R93" s="129">
        <v>0.10639999999999999</v>
      </c>
      <c r="S93" s="43">
        <f t="shared" si="60"/>
        <v>46755.860799999995</v>
      </c>
      <c r="T93" s="42">
        <v>0.26175999999999999</v>
      </c>
      <c r="U93" s="129">
        <v>0.10639999999999999</v>
      </c>
      <c r="V93" s="43">
        <f t="shared" si="61"/>
        <v>1797.67056</v>
      </c>
      <c r="W93" s="45"/>
      <c r="X93" s="39"/>
      <c r="Y93" s="43"/>
      <c r="Z93" s="42"/>
      <c r="AA93" s="39"/>
      <c r="AB93" s="43"/>
      <c r="AC93" s="46">
        <f t="shared" si="62"/>
        <v>48553.531359999994</v>
      </c>
      <c r="AD93" s="47">
        <f t="shared" si="63"/>
        <v>1115.1805054151625</v>
      </c>
    </row>
    <row r="94" spans="1:30" ht="15.75" customHeight="1" x14ac:dyDescent="0.25">
      <c r="A94" s="37">
        <v>44927</v>
      </c>
      <c r="B94" s="38">
        <v>277</v>
      </c>
      <c r="C94" s="38">
        <v>318435</v>
      </c>
      <c r="D94" s="38">
        <v>16</v>
      </c>
      <c r="E94" s="38">
        <v>12016</v>
      </c>
      <c r="F94" s="38"/>
      <c r="G94" s="38"/>
      <c r="H94" s="38"/>
      <c r="I94" s="38"/>
      <c r="J94" s="38">
        <f t="shared" si="57"/>
        <v>293</v>
      </c>
      <c r="K94" s="38">
        <f t="shared" si="58"/>
        <v>330451</v>
      </c>
      <c r="L94" s="39" t="s">
        <v>57</v>
      </c>
      <c r="M94" s="40" t="s">
        <v>63</v>
      </c>
      <c r="N94" s="40" t="s">
        <v>67</v>
      </c>
      <c r="P94" s="41">
        <f t="shared" si="59"/>
        <v>44927</v>
      </c>
      <c r="Q94" s="42">
        <v>0.25775999999999999</v>
      </c>
      <c r="R94" s="129">
        <v>0.10639999999999999</v>
      </c>
      <c r="S94" s="43">
        <f t="shared" si="60"/>
        <v>48198.321599999996</v>
      </c>
      <c r="T94" s="42">
        <v>0.26175999999999999</v>
      </c>
      <c r="U94" s="129">
        <v>0.10639999999999999</v>
      </c>
      <c r="V94" s="43">
        <f t="shared" si="61"/>
        <v>1866.80576</v>
      </c>
      <c r="W94" s="45"/>
      <c r="X94" s="39"/>
      <c r="Y94" s="43"/>
      <c r="Z94" s="42"/>
      <c r="AA94" s="39"/>
      <c r="AB94" s="43"/>
      <c r="AC94" s="46">
        <f t="shared" si="62"/>
        <v>50065.127359999999</v>
      </c>
      <c r="AD94" s="47">
        <f t="shared" si="63"/>
        <v>1149.5848375451264</v>
      </c>
    </row>
    <row r="95" spans="1:30" ht="15.75" customHeight="1" x14ac:dyDescent="0.25">
      <c r="A95" s="37">
        <v>44896</v>
      </c>
      <c r="B95" s="38">
        <v>274</v>
      </c>
      <c r="C95" s="38">
        <v>377452</v>
      </c>
      <c r="D95" s="38">
        <v>15</v>
      </c>
      <c r="E95" s="38">
        <v>13542</v>
      </c>
      <c r="F95" s="38"/>
      <c r="G95" s="38"/>
      <c r="H95" s="38"/>
      <c r="I95" s="38"/>
      <c r="J95" s="38">
        <f t="shared" ref="J95" si="64">B95+D95+F95+H95</f>
        <v>289</v>
      </c>
      <c r="K95" s="38">
        <f t="shared" ref="K95" si="65">C95+E95+G95+I95</f>
        <v>390994</v>
      </c>
      <c r="L95" s="39" t="s">
        <v>57</v>
      </c>
      <c r="M95" s="40" t="s">
        <v>63</v>
      </c>
      <c r="N95" s="40" t="s">
        <v>67</v>
      </c>
      <c r="P95" s="41">
        <f t="shared" ref="P95" si="66">A95</f>
        <v>44896</v>
      </c>
      <c r="Q95" s="42">
        <v>0.17871000000000001</v>
      </c>
      <c r="R95" s="129">
        <v>0.10639999999999999</v>
      </c>
      <c r="S95" s="43">
        <f t="shared" ref="S95" si="67">(Q95-R95)*C95</f>
        <v>27293.554120000004</v>
      </c>
      <c r="T95" s="42">
        <v>0.17827000000000001</v>
      </c>
      <c r="U95" s="129">
        <v>0.10639999999999999</v>
      </c>
      <c r="V95" s="43">
        <f t="shared" ref="V95" si="68">(T95-U95)*E95</f>
        <v>973.26354000000026</v>
      </c>
      <c r="W95" s="45"/>
      <c r="X95" s="39"/>
      <c r="Y95" s="43"/>
      <c r="Z95" s="42"/>
      <c r="AA95" s="39"/>
      <c r="AB95" s="43"/>
      <c r="AC95" s="46">
        <f t="shared" ref="AC95" si="69">AB95+Y95+S95+V95</f>
        <v>28266.817660000004</v>
      </c>
      <c r="AD95" s="47">
        <f t="shared" ref="AD95" si="70">IFERROR(C95/B95,0)</f>
        <v>1377.5620437956204</v>
      </c>
    </row>
    <row r="96" spans="1:30" ht="15.75" customHeight="1" x14ac:dyDescent="0.25">
      <c r="A96" s="37">
        <v>44866</v>
      </c>
      <c r="B96" s="38">
        <v>275</v>
      </c>
      <c r="C96" s="38">
        <v>270371</v>
      </c>
      <c r="D96" s="38">
        <v>7</v>
      </c>
      <c r="E96" s="38">
        <v>5736</v>
      </c>
      <c r="F96" s="38"/>
      <c r="G96" s="38"/>
      <c r="H96" s="38"/>
      <c r="I96" s="38"/>
      <c r="J96" s="38">
        <f t="shared" ref="J96:J106" si="71">B96+D96+F96+H96</f>
        <v>282</v>
      </c>
      <c r="K96" s="38">
        <f t="shared" ref="K96:K106" si="72">C96+E96+G96+I96</f>
        <v>276107</v>
      </c>
      <c r="L96" s="39" t="s">
        <v>57</v>
      </c>
      <c r="M96" s="40" t="s">
        <v>63</v>
      </c>
      <c r="N96" s="40" t="s">
        <v>67</v>
      </c>
      <c r="P96" s="41">
        <f t="shared" ref="P96:P106" si="73">A96</f>
        <v>44866</v>
      </c>
      <c r="Q96" s="42">
        <v>0.17871000000000001</v>
      </c>
      <c r="R96" s="129">
        <v>0.10639999999999999</v>
      </c>
      <c r="S96" s="43">
        <f t="shared" ref="S96:S106" si="74">(Q96-R96)*C96</f>
        <v>19550.527010000005</v>
      </c>
      <c r="T96" s="42">
        <v>0.17827000000000001</v>
      </c>
      <c r="U96" s="129">
        <v>0.10639999999999999</v>
      </c>
      <c r="V96" s="43">
        <f t="shared" ref="V96:V118" si="75">(T96-U96)*E96</f>
        <v>412.24632000000008</v>
      </c>
      <c r="W96" s="45"/>
      <c r="X96" s="39"/>
      <c r="Y96" s="43"/>
      <c r="Z96" s="42"/>
      <c r="AA96" s="39"/>
      <c r="AB96" s="43"/>
      <c r="AC96" s="46">
        <f t="shared" ref="AC96:AC106" si="76">AB96+Y96+S96+V96</f>
        <v>19962.773330000004</v>
      </c>
      <c r="AD96" s="47">
        <f t="shared" ref="AD96:AD106" si="77">IFERROR(C96/B96,0)</f>
        <v>983.16727272727269</v>
      </c>
    </row>
    <row r="97" spans="1:30" ht="15.75" customHeight="1" x14ac:dyDescent="0.25">
      <c r="A97" s="37">
        <v>44835</v>
      </c>
      <c r="B97" s="38">
        <v>272</v>
      </c>
      <c r="C97" s="38">
        <v>252106</v>
      </c>
      <c r="D97" s="38">
        <v>8</v>
      </c>
      <c r="E97" s="38">
        <v>6366</v>
      </c>
      <c r="F97" s="38"/>
      <c r="G97" s="38"/>
      <c r="H97" s="38"/>
      <c r="I97" s="38"/>
      <c r="J97" s="38">
        <f t="shared" si="71"/>
        <v>280</v>
      </c>
      <c r="K97" s="38">
        <f t="shared" si="72"/>
        <v>258472</v>
      </c>
      <c r="L97" s="39" t="s">
        <v>57</v>
      </c>
      <c r="M97" s="40" t="s">
        <v>63</v>
      </c>
      <c r="N97" s="40" t="s">
        <v>67</v>
      </c>
      <c r="P97" s="41">
        <f t="shared" si="73"/>
        <v>44835</v>
      </c>
      <c r="Q97" s="42">
        <v>0.17871000000000001</v>
      </c>
      <c r="R97" s="129">
        <v>0.10639999999999999</v>
      </c>
      <c r="S97" s="43">
        <f t="shared" si="74"/>
        <v>18229.784860000003</v>
      </c>
      <c r="T97" s="42">
        <v>0.17827000000000001</v>
      </c>
      <c r="U97" s="129">
        <v>0.10639999999999999</v>
      </c>
      <c r="V97" s="43">
        <f t="shared" si="75"/>
        <v>457.52442000000013</v>
      </c>
      <c r="W97" s="45"/>
      <c r="X97" s="39"/>
      <c r="Y97" s="43"/>
      <c r="Z97" s="42"/>
      <c r="AA97" s="39"/>
      <c r="AB97" s="43"/>
      <c r="AC97" s="46">
        <f t="shared" si="76"/>
        <v>18687.309280000005</v>
      </c>
      <c r="AD97" s="47">
        <f t="shared" si="77"/>
        <v>926.86029411764707</v>
      </c>
    </row>
    <row r="98" spans="1:30" ht="15.75" customHeight="1" x14ac:dyDescent="0.25">
      <c r="A98" s="37">
        <v>44805</v>
      </c>
      <c r="B98" s="38">
        <v>267</v>
      </c>
      <c r="C98" s="38">
        <v>258813</v>
      </c>
      <c r="D98" s="38">
        <v>8</v>
      </c>
      <c r="E98" s="38">
        <v>6306</v>
      </c>
      <c r="F98" s="38"/>
      <c r="G98" s="38"/>
      <c r="H98" s="38"/>
      <c r="I98" s="38"/>
      <c r="J98" s="38">
        <f t="shared" si="71"/>
        <v>275</v>
      </c>
      <c r="K98" s="38">
        <f t="shared" si="72"/>
        <v>265119</v>
      </c>
      <c r="L98" s="39" t="s">
        <v>57</v>
      </c>
      <c r="M98" s="40" t="s">
        <v>63</v>
      </c>
      <c r="N98" s="40" t="s">
        <v>67</v>
      </c>
      <c r="P98" s="41">
        <f t="shared" si="73"/>
        <v>44805</v>
      </c>
      <c r="Q98" s="42">
        <v>0.17871000000000001</v>
      </c>
      <c r="R98" s="129">
        <v>0.10639999999999999</v>
      </c>
      <c r="S98" s="43">
        <f t="shared" si="74"/>
        <v>18714.768030000003</v>
      </c>
      <c r="T98" s="42">
        <v>0.17827000000000001</v>
      </c>
      <c r="U98" s="129">
        <v>0.10639999999999999</v>
      </c>
      <c r="V98" s="43">
        <f t="shared" si="75"/>
        <v>453.21222000000012</v>
      </c>
      <c r="W98" s="45"/>
      <c r="X98" s="39"/>
      <c r="Y98" s="43"/>
      <c r="Z98" s="42"/>
      <c r="AA98" s="39"/>
      <c r="AB98" s="43"/>
      <c r="AC98" s="46">
        <f t="shared" si="76"/>
        <v>19167.980250000004</v>
      </c>
      <c r="AD98" s="47">
        <f t="shared" si="77"/>
        <v>969.33707865168537</v>
      </c>
    </row>
    <row r="99" spans="1:30" ht="15.75" customHeight="1" x14ac:dyDescent="0.25">
      <c r="A99" s="37">
        <v>44774</v>
      </c>
      <c r="B99" s="38">
        <v>269</v>
      </c>
      <c r="C99" s="38">
        <v>335002</v>
      </c>
      <c r="D99" s="38">
        <v>9</v>
      </c>
      <c r="E99" s="38">
        <v>8069</v>
      </c>
      <c r="F99" s="38"/>
      <c r="G99" s="38"/>
      <c r="H99" s="38"/>
      <c r="I99" s="38"/>
      <c r="J99" s="38">
        <f t="shared" si="71"/>
        <v>278</v>
      </c>
      <c r="K99" s="38">
        <f t="shared" si="72"/>
        <v>343071</v>
      </c>
      <c r="L99" s="39" t="s">
        <v>57</v>
      </c>
      <c r="M99" s="40" t="s">
        <v>63</v>
      </c>
      <c r="N99" s="40" t="s">
        <v>67</v>
      </c>
      <c r="P99" s="41">
        <f t="shared" si="73"/>
        <v>44774</v>
      </c>
      <c r="Q99" s="42">
        <v>0.17871000000000001</v>
      </c>
      <c r="R99" s="129">
        <v>0.10639999999999999</v>
      </c>
      <c r="S99" s="43">
        <f t="shared" si="74"/>
        <v>24223.994620000005</v>
      </c>
      <c r="T99" s="42">
        <v>0.17827000000000001</v>
      </c>
      <c r="U99" s="129">
        <v>0.10639999999999999</v>
      </c>
      <c r="V99" s="43">
        <f t="shared" si="75"/>
        <v>579.91903000000013</v>
      </c>
      <c r="W99" s="45"/>
      <c r="X99" s="39"/>
      <c r="Y99" s="43"/>
      <c r="Z99" s="42"/>
      <c r="AA99" s="39"/>
      <c r="AB99" s="43"/>
      <c r="AC99" s="46">
        <f t="shared" si="76"/>
        <v>24803.913650000006</v>
      </c>
      <c r="AD99" s="47">
        <f t="shared" si="77"/>
        <v>1245.3605947955391</v>
      </c>
    </row>
    <row r="100" spans="1:30" ht="15.75" customHeight="1" x14ac:dyDescent="0.25">
      <c r="A100" s="37">
        <v>44743</v>
      </c>
      <c r="B100" s="38">
        <v>265</v>
      </c>
      <c r="C100" s="38">
        <v>409971</v>
      </c>
      <c r="D100" s="38">
        <v>9</v>
      </c>
      <c r="E100" s="38">
        <v>6651</v>
      </c>
      <c r="F100" s="38"/>
      <c r="G100" s="38"/>
      <c r="H100" s="38"/>
      <c r="I100" s="38"/>
      <c r="J100" s="38">
        <f t="shared" si="71"/>
        <v>274</v>
      </c>
      <c r="K100" s="38">
        <f t="shared" si="72"/>
        <v>416622</v>
      </c>
      <c r="L100" s="39" t="s">
        <v>57</v>
      </c>
      <c r="M100" s="40" t="s">
        <v>63</v>
      </c>
      <c r="N100" s="40" t="s">
        <v>67</v>
      </c>
      <c r="P100" s="41">
        <f t="shared" si="73"/>
        <v>44743</v>
      </c>
      <c r="Q100" s="42">
        <v>0.17871000000000001</v>
      </c>
      <c r="R100" s="129">
        <v>0.10639999999999999</v>
      </c>
      <c r="S100" s="43">
        <f t="shared" si="74"/>
        <v>29645.003010000004</v>
      </c>
      <c r="T100" s="42">
        <v>0.17827000000000001</v>
      </c>
      <c r="U100" s="129">
        <v>0.10639999999999999</v>
      </c>
      <c r="V100" s="43">
        <f t="shared" si="75"/>
        <v>478.00737000000009</v>
      </c>
      <c r="W100" s="45"/>
      <c r="X100" s="39"/>
      <c r="Y100" s="43"/>
      <c r="Z100" s="42"/>
      <c r="AA100" s="39"/>
      <c r="AB100" s="43"/>
      <c r="AC100" s="46">
        <f t="shared" si="76"/>
        <v>30123.010380000003</v>
      </c>
      <c r="AD100" s="47">
        <f t="shared" si="77"/>
        <v>1547.0603773584905</v>
      </c>
    </row>
    <row r="101" spans="1:30" ht="15.75" customHeight="1" x14ac:dyDescent="0.25">
      <c r="A101" s="37">
        <v>44713</v>
      </c>
      <c r="B101" s="38">
        <v>257</v>
      </c>
      <c r="C101" s="38">
        <v>251768</v>
      </c>
      <c r="D101" s="38">
        <v>8</v>
      </c>
      <c r="E101" s="38">
        <v>4732</v>
      </c>
      <c r="F101" s="38"/>
      <c r="G101" s="38"/>
      <c r="H101" s="38"/>
      <c r="I101" s="38"/>
      <c r="J101" s="38">
        <f t="shared" si="71"/>
        <v>265</v>
      </c>
      <c r="K101" s="38">
        <f t="shared" si="72"/>
        <v>256500</v>
      </c>
      <c r="L101" s="39" t="s">
        <v>57</v>
      </c>
      <c r="M101" s="40" t="s">
        <v>63</v>
      </c>
      <c r="N101" s="40" t="s">
        <v>67</v>
      </c>
      <c r="P101" s="41">
        <f t="shared" si="73"/>
        <v>44713</v>
      </c>
      <c r="Q101" s="42">
        <v>0.15764</v>
      </c>
      <c r="R101" s="129">
        <v>0.10639999999999999</v>
      </c>
      <c r="S101" s="43">
        <f t="shared" si="74"/>
        <v>12900.592320000002</v>
      </c>
      <c r="T101" s="42">
        <v>0.14761000000000002</v>
      </c>
      <c r="U101" s="129">
        <v>0.10639999999999999</v>
      </c>
      <c r="V101" s="43">
        <f t="shared" si="75"/>
        <v>195.00572000000011</v>
      </c>
      <c r="W101" s="45"/>
      <c r="X101" s="39"/>
      <c r="Y101" s="43"/>
      <c r="Z101" s="42"/>
      <c r="AA101" s="39"/>
      <c r="AB101" s="43"/>
      <c r="AC101" s="46">
        <f t="shared" si="76"/>
        <v>13095.598040000001</v>
      </c>
      <c r="AD101" s="47">
        <f t="shared" si="77"/>
        <v>979.64202334630352</v>
      </c>
    </row>
    <row r="102" spans="1:30" ht="15.75" customHeight="1" x14ac:dyDescent="0.25">
      <c r="A102" s="37">
        <v>44682</v>
      </c>
      <c r="B102" s="38">
        <v>253</v>
      </c>
      <c r="C102" s="38">
        <v>242206</v>
      </c>
      <c r="D102" s="38">
        <v>10</v>
      </c>
      <c r="E102" s="38">
        <v>5525</v>
      </c>
      <c r="F102" s="38"/>
      <c r="G102" s="38"/>
      <c r="H102" s="38"/>
      <c r="I102" s="38"/>
      <c r="J102" s="38">
        <f t="shared" si="71"/>
        <v>263</v>
      </c>
      <c r="K102" s="38">
        <f t="shared" si="72"/>
        <v>247731</v>
      </c>
      <c r="L102" s="39" t="s">
        <v>57</v>
      </c>
      <c r="M102" s="40" t="s">
        <v>63</v>
      </c>
      <c r="N102" s="40" t="s">
        <v>67</v>
      </c>
      <c r="P102" s="41">
        <f t="shared" si="73"/>
        <v>44682</v>
      </c>
      <c r="Q102" s="42">
        <v>0.15764</v>
      </c>
      <c r="R102" s="129">
        <v>0.10639999999999999</v>
      </c>
      <c r="S102" s="43">
        <f t="shared" si="74"/>
        <v>12410.635440000002</v>
      </c>
      <c r="T102" s="42">
        <v>0.14761000000000002</v>
      </c>
      <c r="U102" s="129">
        <v>0.10639999999999999</v>
      </c>
      <c r="V102" s="43">
        <f t="shared" si="75"/>
        <v>227.68525000000014</v>
      </c>
      <c r="W102" s="45"/>
      <c r="X102" s="39"/>
      <c r="Y102" s="43"/>
      <c r="Z102" s="42"/>
      <c r="AA102" s="39"/>
      <c r="AB102" s="43"/>
      <c r="AC102" s="46">
        <f t="shared" si="76"/>
        <v>12638.320690000002</v>
      </c>
      <c r="AD102" s="47">
        <f t="shared" si="77"/>
        <v>957.33596837944663</v>
      </c>
    </row>
    <row r="103" spans="1:30" ht="15.75" customHeight="1" x14ac:dyDescent="0.25">
      <c r="A103" s="37">
        <v>44652</v>
      </c>
      <c r="B103" s="38">
        <v>251</v>
      </c>
      <c r="C103" s="38">
        <v>213056</v>
      </c>
      <c r="D103" s="38">
        <v>9</v>
      </c>
      <c r="E103" s="38">
        <v>4793</v>
      </c>
      <c r="F103" s="38"/>
      <c r="G103" s="38"/>
      <c r="H103" s="38"/>
      <c r="I103" s="38"/>
      <c r="J103" s="38">
        <f t="shared" si="71"/>
        <v>260</v>
      </c>
      <c r="K103" s="38">
        <f t="shared" si="72"/>
        <v>217849</v>
      </c>
      <c r="L103" s="39" t="s">
        <v>57</v>
      </c>
      <c r="M103" s="40" t="s">
        <v>63</v>
      </c>
      <c r="N103" s="40" t="s">
        <v>67</v>
      </c>
      <c r="P103" s="41">
        <f t="shared" si="73"/>
        <v>44652</v>
      </c>
      <c r="Q103" s="42">
        <v>0.15764</v>
      </c>
      <c r="R103" s="129">
        <v>0.10639999999999999</v>
      </c>
      <c r="S103" s="43">
        <f t="shared" si="74"/>
        <v>10916.989440000001</v>
      </c>
      <c r="T103" s="42">
        <v>0.14761000000000002</v>
      </c>
      <c r="U103" s="129">
        <v>0.10639999999999999</v>
      </c>
      <c r="V103" s="43">
        <f t="shared" si="75"/>
        <v>197.51953000000012</v>
      </c>
      <c r="W103" s="45"/>
      <c r="X103" s="39"/>
      <c r="Y103" s="43"/>
      <c r="Z103" s="42"/>
      <c r="AA103" s="39"/>
      <c r="AB103" s="43"/>
      <c r="AC103" s="46">
        <f t="shared" si="76"/>
        <v>11114.508970000001</v>
      </c>
      <c r="AD103" s="47">
        <f t="shared" si="77"/>
        <v>848.82868525896413</v>
      </c>
    </row>
    <row r="104" spans="1:30" ht="15.75" customHeight="1" x14ac:dyDescent="0.25">
      <c r="A104" s="37">
        <v>44621</v>
      </c>
      <c r="B104" s="38">
        <v>140</v>
      </c>
      <c r="C104" s="38">
        <v>141061</v>
      </c>
      <c r="D104" s="38">
        <v>2</v>
      </c>
      <c r="E104" s="38">
        <v>627</v>
      </c>
      <c r="F104" s="38"/>
      <c r="G104" s="38"/>
      <c r="H104" s="38"/>
      <c r="I104" s="38"/>
      <c r="J104" s="38">
        <f t="shared" si="71"/>
        <v>142</v>
      </c>
      <c r="K104" s="38">
        <f t="shared" si="72"/>
        <v>141688</v>
      </c>
      <c r="L104" s="39" t="s">
        <v>57</v>
      </c>
      <c r="M104" s="40" t="s">
        <v>63</v>
      </c>
      <c r="N104" s="40" t="s">
        <v>67</v>
      </c>
      <c r="P104" s="41">
        <f t="shared" si="73"/>
        <v>44621</v>
      </c>
      <c r="Q104" s="42">
        <v>0.15764</v>
      </c>
      <c r="R104" s="129">
        <v>0.10639999999999999</v>
      </c>
      <c r="S104" s="43">
        <f t="shared" si="74"/>
        <v>7227.9656400000013</v>
      </c>
      <c r="T104" s="42">
        <v>0.14761000000000002</v>
      </c>
      <c r="U104" s="129">
        <v>0.10639999999999999</v>
      </c>
      <c r="V104" s="43">
        <f t="shared" si="75"/>
        <v>25.838670000000015</v>
      </c>
      <c r="W104" s="45"/>
      <c r="X104" s="39"/>
      <c r="Y104" s="43"/>
      <c r="Z104" s="42"/>
      <c r="AA104" s="39"/>
      <c r="AB104" s="43"/>
      <c r="AC104" s="46">
        <f t="shared" si="76"/>
        <v>7253.8043100000014</v>
      </c>
      <c r="AD104" s="47">
        <f t="shared" si="77"/>
        <v>1007.5785714285714</v>
      </c>
    </row>
    <row r="105" spans="1:30" ht="15.75" customHeight="1" x14ac:dyDescent="0.25">
      <c r="A105" s="37">
        <v>44593</v>
      </c>
      <c r="B105" s="38">
        <v>137</v>
      </c>
      <c r="C105" s="38">
        <v>195047</v>
      </c>
      <c r="D105" s="38">
        <v>2</v>
      </c>
      <c r="E105" s="38">
        <v>755</v>
      </c>
      <c r="F105" s="38"/>
      <c r="G105" s="38"/>
      <c r="H105" s="38"/>
      <c r="I105" s="38"/>
      <c r="J105" s="38">
        <f t="shared" si="71"/>
        <v>139</v>
      </c>
      <c r="K105" s="38">
        <f t="shared" si="72"/>
        <v>195802</v>
      </c>
      <c r="L105" s="39" t="s">
        <v>57</v>
      </c>
      <c r="M105" s="40" t="s">
        <v>63</v>
      </c>
      <c r="N105" s="40" t="s">
        <v>67</v>
      </c>
      <c r="P105" s="41">
        <f t="shared" si="73"/>
        <v>44593</v>
      </c>
      <c r="Q105" s="42">
        <v>0.15764</v>
      </c>
      <c r="R105" s="129">
        <v>0.10639999999999999</v>
      </c>
      <c r="S105" s="43">
        <f t="shared" si="74"/>
        <v>9994.2082800000007</v>
      </c>
      <c r="T105" s="42">
        <v>0.14761000000000002</v>
      </c>
      <c r="U105" s="129">
        <v>0.10639999999999999</v>
      </c>
      <c r="V105" s="43">
        <f t="shared" si="75"/>
        <v>31.113550000000018</v>
      </c>
      <c r="W105" s="45"/>
      <c r="X105" s="39"/>
      <c r="Y105" s="43"/>
      <c r="Z105" s="42"/>
      <c r="AA105" s="39"/>
      <c r="AB105" s="43"/>
      <c r="AC105" s="46">
        <f t="shared" si="76"/>
        <v>10025.321830000001</v>
      </c>
      <c r="AD105" s="47">
        <f t="shared" si="77"/>
        <v>1423.7007299270074</v>
      </c>
    </row>
    <row r="106" spans="1:30" ht="18" customHeight="1" x14ac:dyDescent="0.25">
      <c r="A106" s="37">
        <v>44562</v>
      </c>
      <c r="B106" s="38">
        <v>126</v>
      </c>
      <c r="C106" s="38">
        <v>176103</v>
      </c>
      <c r="D106" s="38">
        <v>2</v>
      </c>
      <c r="E106" s="38">
        <v>682</v>
      </c>
      <c r="F106" s="38"/>
      <c r="G106" s="38"/>
      <c r="H106" s="38"/>
      <c r="I106" s="38"/>
      <c r="J106" s="38">
        <f t="shared" si="71"/>
        <v>128</v>
      </c>
      <c r="K106" s="38">
        <f t="shared" si="72"/>
        <v>176785</v>
      </c>
      <c r="L106" s="39" t="s">
        <v>57</v>
      </c>
      <c r="M106" s="40" t="s">
        <v>63</v>
      </c>
      <c r="N106" s="40" t="s">
        <v>67</v>
      </c>
      <c r="P106" s="41">
        <f t="shared" si="73"/>
        <v>44562</v>
      </c>
      <c r="Q106" s="42">
        <v>0.15764</v>
      </c>
      <c r="R106" s="129">
        <v>0.10639999999999999</v>
      </c>
      <c r="S106" s="43">
        <f t="shared" si="74"/>
        <v>9023.5177200000016</v>
      </c>
      <c r="T106" s="42">
        <v>0.14761000000000002</v>
      </c>
      <c r="U106" s="129">
        <v>0.10639999999999999</v>
      </c>
      <c r="V106" s="43">
        <f t="shared" si="75"/>
        <v>28.105220000000017</v>
      </c>
      <c r="W106" s="45"/>
      <c r="X106" s="39"/>
      <c r="Y106" s="43"/>
      <c r="Z106" s="42"/>
      <c r="AA106" s="39"/>
      <c r="AB106" s="43"/>
      <c r="AC106" s="46">
        <f t="shared" si="76"/>
        <v>9051.6229400000011</v>
      </c>
      <c r="AD106" s="47">
        <f t="shared" si="77"/>
        <v>1397.6428571428571</v>
      </c>
    </row>
    <row r="107" spans="1:30" ht="15.75" customHeight="1" x14ac:dyDescent="0.25">
      <c r="A107" s="37">
        <v>44531</v>
      </c>
      <c r="B107" s="38">
        <v>126</v>
      </c>
      <c r="C107" s="38">
        <v>169970</v>
      </c>
      <c r="D107" s="38">
        <v>2</v>
      </c>
      <c r="E107" s="38">
        <v>663</v>
      </c>
      <c r="F107" s="38"/>
      <c r="G107" s="38"/>
      <c r="H107" s="38"/>
      <c r="I107" s="38"/>
      <c r="J107" s="38">
        <f t="shared" ref="J107" si="78">B107+D107+F107+H107</f>
        <v>128</v>
      </c>
      <c r="K107" s="38">
        <f t="shared" ref="K107" si="79">C107+E107+G107+I107</f>
        <v>170633</v>
      </c>
      <c r="L107" s="39" t="s">
        <v>57</v>
      </c>
      <c r="M107" s="40" t="s">
        <v>63</v>
      </c>
      <c r="N107" s="40" t="s">
        <v>67</v>
      </c>
      <c r="P107" s="41">
        <f t="shared" ref="P107" si="80">A107</f>
        <v>44531</v>
      </c>
      <c r="Q107" s="42">
        <v>0.10753</v>
      </c>
      <c r="R107" s="129">
        <v>0.10639999999999999</v>
      </c>
      <c r="S107" s="43">
        <f t="shared" ref="S107" si="81">(Q107-R107)*C107</f>
        <v>192.06610000000103</v>
      </c>
      <c r="T107" s="42">
        <v>9.8500000000000004E-2</v>
      </c>
      <c r="U107" s="129">
        <v>0.10639999999999999</v>
      </c>
      <c r="V107" s="43">
        <f t="shared" si="75"/>
        <v>-5.237699999999994</v>
      </c>
      <c r="W107" s="45"/>
      <c r="X107" s="39"/>
      <c r="Y107" s="43"/>
      <c r="Z107" s="42"/>
      <c r="AA107" s="39"/>
      <c r="AB107" s="43"/>
      <c r="AC107" s="46">
        <f t="shared" ref="AC107" si="82">AB107+Y107+S107+V107</f>
        <v>186.82840000000104</v>
      </c>
      <c r="AD107" s="47">
        <f t="shared" ref="AD107" si="83">IFERROR(C107/B107,0)</f>
        <v>1348.968253968254</v>
      </c>
    </row>
    <row r="108" spans="1:30" ht="15.75" customHeight="1" x14ac:dyDescent="0.25">
      <c r="A108" s="37">
        <v>44501</v>
      </c>
      <c r="B108" s="38">
        <v>126</v>
      </c>
      <c r="C108" s="38">
        <v>132957</v>
      </c>
      <c r="D108" s="38">
        <v>2</v>
      </c>
      <c r="E108" s="38">
        <v>561</v>
      </c>
      <c r="F108" s="38"/>
      <c r="G108" s="38"/>
      <c r="H108" s="38"/>
      <c r="I108" s="38"/>
      <c r="J108" s="38">
        <f t="shared" ref="J108:J115" si="84">B108+D108+F108+H108</f>
        <v>128</v>
      </c>
      <c r="K108" s="38">
        <f t="shared" ref="K108:K115" si="85">C108+E108+G108+I108</f>
        <v>133518</v>
      </c>
      <c r="L108" s="39" t="s">
        <v>57</v>
      </c>
      <c r="M108" s="40" t="s">
        <v>63</v>
      </c>
      <c r="N108" s="40" t="s">
        <v>67</v>
      </c>
      <c r="P108" s="41">
        <f t="shared" ref="P108:P117" si="86">A108</f>
        <v>44501</v>
      </c>
      <c r="Q108" s="42">
        <v>0.10753</v>
      </c>
      <c r="R108" s="129">
        <v>0.10639999999999999</v>
      </c>
      <c r="S108" s="43">
        <f t="shared" ref="S108:S117" si="87">(Q108-R108)*C108</f>
        <v>150.2414100000008</v>
      </c>
      <c r="T108" s="42">
        <v>9.8500000000000004E-2</v>
      </c>
      <c r="U108" s="129">
        <v>0.10639999999999999</v>
      </c>
      <c r="V108" s="43">
        <f t="shared" si="75"/>
        <v>-4.4318999999999944</v>
      </c>
      <c r="W108" s="45"/>
      <c r="X108" s="39"/>
      <c r="Y108" s="43"/>
      <c r="Z108" s="42"/>
      <c r="AA108" s="39"/>
      <c r="AB108" s="43"/>
      <c r="AC108" s="46">
        <f t="shared" ref="AC108:AC109" si="88">AB108+Y108+S108+V108</f>
        <v>145.80951000000081</v>
      </c>
      <c r="AD108" s="47">
        <f t="shared" ref="AD108:AD148" si="89">IFERROR(C108/B108,0)</f>
        <v>1055.2142857142858</v>
      </c>
    </row>
    <row r="109" spans="1:30" ht="15.75" customHeight="1" x14ac:dyDescent="0.25">
      <c r="A109" s="37">
        <v>44470</v>
      </c>
      <c r="B109" s="38">
        <v>124</v>
      </c>
      <c r="C109" s="38">
        <v>115372</v>
      </c>
      <c r="D109" s="38">
        <v>2</v>
      </c>
      <c r="E109" s="38">
        <v>655</v>
      </c>
      <c r="F109" s="38"/>
      <c r="G109" s="38"/>
      <c r="H109" s="38"/>
      <c r="I109" s="38"/>
      <c r="J109" s="38">
        <f t="shared" si="84"/>
        <v>126</v>
      </c>
      <c r="K109" s="38">
        <f t="shared" si="85"/>
        <v>116027</v>
      </c>
      <c r="L109" s="39" t="s">
        <v>57</v>
      </c>
      <c r="M109" s="40" t="s">
        <v>63</v>
      </c>
      <c r="N109" s="40" t="s">
        <v>67</v>
      </c>
      <c r="P109" s="41">
        <f t="shared" si="86"/>
        <v>44470</v>
      </c>
      <c r="Q109" s="42">
        <v>0.10753</v>
      </c>
      <c r="R109" s="129">
        <v>0.10639999999999999</v>
      </c>
      <c r="S109" s="43">
        <f t="shared" si="87"/>
        <v>130.37036000000069</v>
      </c>
      <c r="T109" s="42">
        <v>9.8500000000000004E-2</v>
      </c>
      <c r="U109" s="129">
        <v>0.10639999999999999</v>
      </c>
      <c r="V109" s="43">
        <f t="shared" si="75"/>
        <v>-5.1744999999999939</v>
      </c>
      <c r="W109" s="45"/>
      <c r="X109" s="39"/>
      <c r="Y109" s="43"/>
      <c r="Z109" s="42"/>
      <c r="AA109" s="39"/>
      <c r="AB109" s="43"/>
      <c r="AC109" s="46">
        <f t="shared" si="88"/>
        <v>125.19586000000069</v>
      </c>
      <c r="AD109" s="47">
        <f t="shared" si="89"/>
        <v>930.41935483870964</v>
      </c>
    </row>
    <row r="110" spans="1:30" ht="15.75" customHeight="1" x14ac:dyDescent="0.25">
      <c r="A110" s="37">
        <v>44440</v>
      </c>
      <c r="B110" s="38">
        <v>123</v>
      </c>
      <c r="C110" s="38">
        <v>121855</v>
      </c>
      <c r="D110" s="38">
        <v>2</v>
      </c>
      <c r="E110" s="38">
        <v>543</v>
      </c>
      <c r="F110" s="38"/>
      <c r="G110" s="38"/>
      <c r="H110" s="38"/>
      <c r="I110" s="38"/>
      <c r="J110" s="38">
        <f t="shared" si="84"/>
        <v>125</v>
      </c>
      <c r="K110" s="38">
        <f t="shared" si="85"/>
        <v>122398</v>
      </c>
      <c r="L110" s="39" t="s">
        <v>57</v>
      </c>
      <c r="M110" s="40" t="s">
        <v>63</v>
      </c>
      <c r="N110" s="40" t="s">
        <v>67</v>
      </c>
      <c r="P110" s="41">
        <f t="shared" si="86"/>
        <v>44440</v>
      </c>
      <c r="Q110" s="42">
        <v>0.10753</v>
      </c>
      <c r="R110" s="129">
        <v>0.10639999999999999</v>
      </c>
      <c r="S110" s="43">
        <f>(Q110-R110)*C110</f>
        <v>137.69615000000073</v>
      </c>
      <c r="T110" s="42">
        <v>9.8500000000000004E-2</v>
      </c>
      <c r="U110" s="129">
        <v>0.10639999999999999</v>
      </c>
      <c r="V110" s="43">
        <f t="shared" si="75"/>
        <v>-4.2896999999999945</v>
      </c>
      <c r="W110" s="45"/>
      <c r="X110" s="39"/>
      <c r="Y110" s="43"/>
      <c r="Z110" s="42"/>
      <c r="AA110" s="39"/>
      <c r="AB110" s="43"/>
      <c r="AC110" s="46">
        <f>AB110+Y110+S110+V110</f>
        <v>133.40645000000075</v>
      </c>
      <c r="AD110" s="47">
        <f t="shared" si="89"/>
        <v>990.69105691056916</v>
      </c>
    </row>
    <row r="111" spans="1:30" ht="15.75" customHeight="1" x14ac:dyDescent="0.25">
      <c r="A111" s="37">
        <v>44409</v>
      </c>
      <c r="B111" s="38">
        <v>125</v>
      </c>
      <c r="C111" s="38">
        <v>162268</v>
      </c>
      <c r="D111" s="38">
        <v>2</v>
      </c>
      <c r="E111" s="38">
        <v>867</v>
      </c>
      <c r="F111" s="38"/>
      <c r="G111" s="38"/>
      <c r="H111" s="38"/>
      <c r="I111" s="38"/>
      <c r="J111" s="38">
        <f t="shared" si="84"/>
        <v>127</v>
      </c>
      <c r="K111" s="38">
        <f t="shared" si="85"/>
        <v>163135</v>
      </c>
      <c r="L111" s="39" t="s">
        <v>57</v>
      </c>
      <c r="M111" s="40" t="s">
        <v>63</v>
      </c>
      <c r="N111" s="40" t="s">
        <v>67</v>
      </c>
      <c r="P111" s="41">
        <f t="shared" si="86"/>
        <v>44409</v>
      </c>
      <c r="Q111" s="42">
        <v>0.10753</v>
      </c>
      <c r="R111" s="129">
        <v>0.10639999999999999</v>
      </c>
      <c r="S111" s="43">
        <f t="shared" si="87"/>
        <v>183.36284000000097</v>
      </c>
      <c r="T111" s="42">
        <v>9.8500000000000004E-2</v>
      </c>
      <c r="U111" s="129">
        <v>0.10639999999999999</v>
      </c>
      <c r="V111" s="43">
        <f t="shared" si="75"/>
        <v>-6.8492999999999915</v>
      </c>
      <c r="W111" s="45"/>
      <c r="X111" s="39"/>
      <c r="Y111" s="43"/>
      <c r="Z111" s="42"/>
      <c r="AA111" s="39"/>
      <c r="AB111" s="43"/>
      <c r="AC111" s="46">
        <f t="shared" ref="AC111:AC125" si="90">AB111+Y111+S111+V111</f>
        <v>176.51354000000097</v>
      </c>
      <c r="AD111" s="47">
        <f t="shared" si="89"/>
        <v>1298.144</v>
      </c>
    </row>
    <row r="112" spans="1:30" ht="15.75" customHeight="1" x14ac:dyDescent="0.25">
      <c r="A112" s="37">
        <v>44378</v>
      </c>
      <c r="B112" s="38">
        <v>125</v>
      </c>
      <c r="C112" s="38">
        <v>149544</v>
      </c>
      <c r="D112" s="38">
        <v>1</v>
      </c>
      <c r="E112" s="38">
        <v>5</v>
      </c>
      <c r="F112" s="38"/>
      <c r="G112" s="38"/>
      <c r="H112" s="38"/>
      <c r="I112" s="38"/>
      <c r="J112" s="38">
        <f t="shared" si="84"/>
        <v>126</v>
      </c>
      <c r="K112" s="38">
        <f t="shared" si="85"/>
        <v>149549</v>
      </c>
      <c r="L112" s="39" t="s">
        <v>57</v>
      </c>
      <c r="M112" s="40" t="s">
        <v>63</v>
      </c>
      <c r="N112" s="40" t="s">
        <v>67</v>
      </c>
      <c r="P112" s="41">
        <f t="shared" si="86"/>
        <v>44378</v>
      </c>
      <c r="Q112" s="42">
        <v>0.10753</v>
      </c>
      <c r="R112" s="129">
        <v>0.10639999999999999</v>
      </c>
      <c r="S112" s="43">
        <f t="shared" si="87"/>
        <v>168.98472000000089</v>
      </c>
      <c r="T112" s="42">
        <v>9.8500000000000004E-2</v>
      </c>
      <c r="U112" s="129">
        <v>0.10639999999999999</v>
      </c>
      <c r="V112" s="43">
        <f t="shared" si="75"/>
        <v>-3.9499999999999952E-2</v>
      </c>
      <c r="W112" s="45"/>
      <c r="X112" s="39"/>
      <c r="Y112" s="43"/>
      <c r="Z112" s="42"/>
      <c r="AA112" s="39"/>
      <c r="AB112" s="43"/>
      <c r="AC112" s="46">
        <f t="shared" si="90"/>
        <v>168.94522000000089</v>
      </c>
      <c r="AD112" s="47">
        <f t="shared" si="89"/>
        <v>1196.3520000000001</v>
      </c>
    </row>
    <row r="113" spans="1:30" ht="15.75" customHeight="1" x14ac:dyDescent="0.25">
      <c r="A113" s="37">
        <v>44348</v>
      </c>
      <c r="B113" s="38">
        <v>123</v>
      </c>
      <c r="C113" s="38">
        <v>148605</v>
      </c>
      <c r="D113" s="38">
        <v>1</v>
      </c>
      <c r="E113" s="38">
        <v>7</v>
      </c>
      <c r="F113" s="38"/>
      <c r="G113" s="38"/>
      <c r="H113" s="38"/>
      <c r="I113" s="38"/>
      <c r="J113" s="38">
        <f t="shared" si="84"/>
        <v>124</v>
      </c>
      <c r="K113" s="38">
        <f t="shared" si="85"/>
        <v>148612</v>
      </c>
      <c r="L113" s="39" t="s">
        <v>57</v>
      </c>
      <c r="M113" s="40" t="s">
        <v>63</v>
      </c>
      <c r="N113" s="40" t="s">
        <v>67</v>
      </c>
      <c r="P113" s="41">
        <f t="shared" si="86"/>
        <v>44348</v>
      </c>
      <c r="Q113" s="42">
        <v>0.11795</v>
      </c>
      <c r="R113" s="129">
        <v>0.10639999999999999</v>
      </c>
      <c r="S113" s="43">
        <f t="shared" si="87"/>
        <v>1716.3877500000008</v>
      </c>
      <c r="T113" s="42">
        <v>0.11086</v>
      </c>
      <c r="U113" s="129">
        <v>0.10639999999999999</v>
      </c>
      <c r="V113" s="43">
        <f t="shared" si="75"/>
        <v>3.1220000000000039E-2</v>
      </c>
      <c r="W113" s="45"/>
      <c r="X113" s="39"/>
      <c r="Y113" s="43"/>
      <c r="Z113" s="42"/>
      <c r="AA113" s="39"/>
      <c r="AB113" s="43"/>
      <c r="AC113" s="46">
        <f t="shared" si="90"/>
        <v>1716.4189700000009</v>
      </c>
      <c r="AD113" s="47">
        <f t="shared" si="89"/>
        <v>1208.1707317073171</v>
      </c>
    </row>
    <row r="114" spans="1:30" ht="15.75" customHeight="1" x14ac:dyDescent="0.25">
      <c r="A114" s="37">
        <v>44317</v>
      </c>
      <c r="B114" s="38">
        <v>122</v>
      </c>
      <c r="C114" s="38">
        <v>111613</v>
      </c>
      <c r="D114" s="38">
        <v>1</v>
      </c>
      <c r="E114" s="38">
        <v>6</v>
      </c>
      <c r="F114" s="38"/>
      <c r="G114" s="38"/>
      <c r="H114" s="38"/>
      <c r="I114" s="38"/>
      <c r="J114" s="38">
        <f t="shared" si="84"/>
        <v>123</v>
      </c>
      <c r="K114" s="38">
        <f t="shared" si="85"/>
        <v>111619</v>
      </c>
      <c r="L114" s="39" t="s">
        <v>57</v>
      </c>
      <c r="M114" s="40" t="s">
        <v>63</v>
      </c>
      <c r="N114" s="40" t="s">
        <v>67</v>
      </c>
      <c r="P114" s="41">
        <f t="shared" si="86"/>
        <v>44317</v>
      </c>
      <c r="Q114" s="42">
        <v>0.11795</v>
      </c>
      <c r="R114" s="129">
        <v>0.10639999999999999</v>
      </c>
      <c r="S114" s="43">
        <f t="shared" si="87"/>
        <v>1289.1301500000004</v>
      </c>
      <c r="T114" s="42">
        <v>0.11086</v>
      </c>
      <c r="U114" s="129">
        <v>0.10639999999999999</v>
      </c>
      <c r="V114" s="43">
        <f t="shared" si="75"/>
        <v>2.6760000000000034E-2</v>
      </c>
      <c r="W114" s="45"/>
      <c r="X114" s="39"/>
      <c r="Y114" s="43"/>
      <c r="Z114" s="42"/>
      <c r="AA114" s="39"/>
      <c r="AB114" s="43"/>
      <c r="AC114" s="46">
        <f t="shared" si="90"/>
        <v>1289.1569100000004</v>
      </c>
      <c r="AD114" s="47">
        <f t="shared" si="89"/>
        <v>914.86065573770497</v>
      </c>
    </row>
    <row r="115" spans="1:30" ht="15.75" customHeight="1" x14ac:dyDescent="0.25">
      <c r="A115" s="37">
        <v>44287</v>
      </c>
      <c r="B115" s="38">
        <v>116</v>
      </c>
      <c r="C115" s="38">
        <v>118542</v>
      </c>
      <c r="D115" s="38">
        <v>1</v>
      </c>
      <c r="E115" s="38">
        <v>11</v>
      </c>
      <c r="F115" s="38"/>
      <c r="G115" s="38"/>
      <c r="H115" s="38"/>
      <c r="I115" s="38"/>
      <c r="J115" s="38">
        <f t="shared" si="84"/>
        <v>117</v>
      </c>
      <c r="K115" s="38">
        <f t="shared" si="85"/>
        <v>118553</v>
      </c>
      <c r="L115" s="39" t="s">
        <v>57</v>
      </c>
      <c r="M115" s="40" t="s">
        <v>63</v>
      </c>
      <c r="N115" s="40" t="s">
        <v>67</v>
      </c>
      <c r="P115" s="41">
        <f t="shared" si="86"/>
        <v>44287</v>
      </c>
      <c r="Q115" s="42">
        <v>0.11795</v>
      </c>
      <c r="R115" s="129">
        <v>0.10639999999999999</v>
      </c>
      <c r="S115" s="43">
        <f t="shared" si="87"/>
        <v>1369.1601000000005</v>
      </c>
      <c r="T115" s="42">
        <v>0.11086</v>
      </c>
      <c r="U115" s="129">
        <v>0.10639999999999999</v>
      </c>
      <c r="V115" s="43">
        <f t="shared" si="75"/>
        <v>4.9060000000000062E-2</v>
      </c>
      <c r="W115" s="45"/>
      <c r="X115" s="39"/>
      <c r="Y115" s="43"/>
      <c r="Z115" s="42"/>
      <c r="AA115" s="39"/>
      <c r="AB115" s="43"/>
      <c r="AC115" s="46">
        <f t="shared" si="90"/>
        <v>1369.2091600000006</v>
      </c>
      <c r="AD115" s="47">
        <f t="shared" si="89"/>
        <v>1021.9137931034483</v>
      </c>
    </row>
    <row r="116" spans="1:30" ht="15.75" customHeight="1" x14ac:dyDescent="0.25">
      <c r="A116" s="37">
        <v>44256</v>
      </c>
      <c r="B116" s="38">
        <v>113</v>
      </c>
      <c r="C116" s="38">
        <v>120081</v>
      </c>
      <c r="D116" s="38">
        <v>1</v>
      </c>
      <c r="E116" s="38">
        <v>13</v>
      </c>
      <c r="F116" s="38"/>
      <c r="G116" s="38"/>
      <c r="H116" s="38"/>
      <c r="I116" s="38"/>
      <c r="J116" s="38">
        <f t="shared" ref="J116:J117" si="91">B116+D116+F116+H116</f>
        <v>114</v>
      </c>
      <c r="K116" s="38">
        <f t="shared" ref="K116:K118" si="92">C116+E116+G116+I116</f>
        <v>120094</v>
      </c>
      <c r="L116" s="39" t="s">
        <v>57</v>
      </c>
      <c r="M116" s="40" t="s">
        <v>63</v>
      </c>
      <c r="N116" s="40" t="s">
        <v>67</v>
      </c>
      <c r="P116" s="41">
        <f t="shared" si="86"/>
        <v>44256</v>
      </c>
      <c r="Q116" s="42">
        <v>0.11795</v>
      </c>
      <c r="R116" s="129">
        <v>0.10639999999999999</v>
      </c>
      <c r="S116" s="43">
        <f t="shared" si="87"/>
        <v>1386.9355500000006</v>
      </c>
      <c r="T116" s="42">
        <v>0.11086</v>
      </c>
      <c r="U116" s="129">
        <v>0.10639999999999999</v>
      </c>
      <c r="V116" s="43">
        <f t="shared" si="75"/>
        <v>5.7980000000000073E-2</v>
      </c>
      <c r="W116" s="45"/>
      <c r="X116" s="39"/>
      <c r="Y116" s="43"/>
      <c r="Z116" s="42"/>
      <c r="AA116" s="39"/>
      <c r="AB116" s="43"/>
      <c r="AC116" s="46">
        <f t="shared" si="90"/>
        <v>1386.9935300000006</v>
      </c>
      <c r="AD116" s="47">
        <f t="shared" si="89"/>
        <v>1062.6637168141592</v>
      </c>
    </row>
    <row r="117" spans="1:30" ht="15.75" customHeight="1" x14ac:dyDescent="0.25">
      <c r="A117" s="37">
        <v>44228</v>
      </c>
      <c r="B117" s="38">
        <v>116</v>
      </c>
      <c r="C117" s="38">
        <v>153444</v>
      </c>
      <c r="D117" s="38">
        <v>1</v>
      </c>
      <c r="E117" s="38">
        <v>9</v>
      </c>
      <c r="F117" s="38"/>
      <c r="G117" s="38"/>
      <c r="H117" s="38"/>
      <c r="I117" s="38"/>
      <c r="J117" s="38">
        <f t="shared" si="91"/>
        <v>117</v>
      </c>
      <c r="K117" s="38">
        <f t="shared" si="92"/>
        <v>153453</v>
      </c>
      <c r="L117" s="39" t="s">
        <v>57</v>
      </c>
      <c r="M117" s="40" t="s">
        <v>63</v>
      </c>
      <c r="N117" s="40" t="s">
        <v>67</v>
      </c>
      <c r="P117" s="41">
        <f t="shared" si="86"/>
        <v>44228</v>
      </c>
      <c r="Q117" s="42">
        <v>0.11795</v>
      </c>
      <c r="R117" s="129">
        <v>0.10639999999999999</v>
      </c>
      <c r="S117" s="43">
        <f t="shared" si="87"/>
        <v>1772.2782000000007</v>
      </c>
      <c r="T117" s="42">
        <v>0.11086</v>
      </c>
      <c r="U117" s="129">
        <v>0.10639999999999999</v>
      </c>
      <c r="V117" s="43">
        <f t="shared" si="75"/>
        <v>4.0140000000000051E-2</v>
      </c>
      <c r="W117" s="45"/>
      <c r="X117" s="39"/>
      <c r="Y117" s="43"/>
      <c r="Z117" s="42"/>
      <c r="AA117" s="39"/>
      <c r="AB117" s="43"/>
      <c r="AC117" s="46">
        <f t="shared" si="90"/>
        <v>1772.3183400000007</v>
      </c>
      <c r="AD117" s="47">
        <f t="shared" si="89"/>
        <v>1322.7931034482758</v>
      </c>
    </row>
    <row r="118" spans="1:30" ht="15.75" customHeight="1" x14ac:dyDescent="0.25">
      <c r="A118" s="37">
        <v>44197</v>
      </c>
      <c r="B118" s="38">
        <v>93</v>
      </c>
      <c r="C118" s="38">
        <v>124562</v>
      </c>
      <c r="D118" s="38">
        <v>1</v>
      </c>
      <c r="E118" s="38">
        <v>7</v>
      </c>
      <c r="F118" s="38"/>
      <c r="G118" s="38"/>
      <c r="H118" s="38"/>
      <c r="I118" s="38"/>
      <c r="J118" s="38">
        <f>B118+D118+F118+H118</f>
        <v>94</v>
      </c>
      <c r="K118" s="38">
        <f t="shared" si="92"/>
        <v>124569</v>
      </c>
      <c r="L118" s="39" t="s">
        <v>57</v>
      </c>
      <c r="M118" s="40" t="s">
        <v>63</v>
      </c>
      <c r="N118" s="40" t="s">
        <v>67</v>
      </c>
      <c r="P118" s="41">
        <f t="shared" ref="P118:P151" si="93">A118</f>
        <v>44197</v>
      </c>
      <c r="Q118" s="42">
        <v>0.11795</v>
      </c>
      <c r="R118" s="129">
        <v>0.10639999999999999</v>
      </c>
      <c r="S118" s="43">
        <f t="shared" ref="S118:S148" si="94">(Q118-R118)*C118</f>
        <v>1438.6911000000007</v>
      </c>
      <c r="T118" s="42">
        <v>0.11086</v>
      </c>
      <c r="U118" s="129">
        <v>0.10639999999999999</v>
      </c>
      <c r="V118" s="43">
        <f t="shared" si="75"/>
        <v>3.1220000000000039E-2</v>
      </c>
      <c r="W118" s="45"/>
      <c r="X118" s="39"/>
      <c r="Y118" s="43"/>
      <c r="Z118" s="42"/>
      <c r="AA118" s="39"/>
      <c r="AB118" s="43"/>
      <c r="AC118" s="46">
        <f t="shared" si="90"/>
        <v>1438.7223200000008</v>
      </c>
      <c r="AD118" s="47">
        <f t="shared" si="89"/>
        <v>1339.3763440860216</v>
      </c>
    </row>
    <row r="119" spans="1:30" ht="15.75" customHeight="1" x14ac:dyDescent="0.25">
      <c r="A119" s="37">
        <v>44166</v>
      </c>
      <c r="B119" s="38">
        <v>24</v>
      </c>
      <c r="C119" s="38">
        <v>35393</v>
      </c>
      <c r="D119" s="38">
        <v>0</v>
      </c>
      <c r="E119" s="38">
        <v>0</v>
      </c>
      <c r="F119" s="38"/>
      <c r="G119" s="38"/>
      <c r="H119" s="38"/>
      <c r="I119" s="38"/>
      <c r="J119" s="38">
        <f>B119+D119+F119+H119</f>
        <v>24</v>
      </c>
      <c r="K119" s="38">
        <f t="shared" ref="K119" si="95">C119+E119+G119+I119</f>
        <v>35393</v>
      </c>
      <c r="L119" s="39" t="s">
        <v>11</v>
      </c>
      <c r="M119" s="40" t="s">
        <v>47</v>
      </c>
      <c r="N119" s="40" t="s">
        <v>67</v>
      </c>
      <c r="P119" s="41">
        <f t="shared" si="93"/>
        <v>44166</v>
      </c>
      <c r="Q119" s="42">
        <v>9.8769999999999997E-2</v>
      </c>
      <c r="R119" s="39">
        <v>0.10879</v>
      </c>
      <c r="S119" s="43">
        <f t="shared" si="94"/>
        <v>-354.63786000000005</v>
      </c>
      <c r="T119" s="42">
        <v>9.4600000000000004E-2</v>
      </c>
      <c r="U119" s="39">
        <v>0.10879</v>
      </c>
      <c r="V119" s="43">
        <f t="shared" ref="V119:V148" si="96">(T119-U119)*E119</f>
        <v>0</v>
      </c>
      <c r="W119" s="45"/>
      <c r="X119" s="39"/>
      <c r="Y119" s="43"/>
      <c r="Z119" s="42"/>
      <c r="AA119" s="39"/>
      <c r="AB119" s="43"/>
      <c r="AC119" s="46">
        <f t="shared" si="90"/>
        <v>-354.63786000000005</v>
      </c>
      <c r="AD119" s="47">
        <f t="shared" si="89"/>
        <v>1474.7083333333333</v>
      </c>
    </row>
    <row r="120" spans="1:30" ht="15.75" customHeight="1" x14ac:dyDescent="0.25">
      <c r="A120" s="37">
        <v>44136</v>
      </c>
      <c r="B120" s="38">
        <v>24</v>
      </c>
      <c r="C120" s="38">
        <v>31223</v>
      </c>
      <c r="D120" s="38">
        <v>0</v>
      </c>
      <c r="E120" s="38">
        <v>0</v>
      </c>
      <c r="F120" s="38"/>
      <c r="G120" s="38"/>
      <c r="H120" s="38"/>
      <c r="I120" s="38"/>
      <c r="J120" s="38">
        <f t="shared" ref="J120:J148" si="97">B120+D120+F120+H120</f>
        <v>24</v>
      </c>
      <c r="K120" s="38">
        <f t="shared" ref="K120:K148" si="98">C120+E120+G120+I120</f>
        <v>31223</v>
      </c>
      <c r="L120" s="39" t="s">
        <v>11</v>
      </c>
      <c r="M120" s="40" t="s">
        <v>47</v>
      </c>
      <c r="N120" s="40" t="s">
        <v>67</v>
      </c>
      <c r="P120" s="41">
        <f t="shared" si="93"/>
        <v>44136</v>
      </c>
      <c r="Q120" s="42">
        <v>9.8769999999999997E-2</v>
      </c>
      <c r="R120" s="39">
        <v>0.10879</v>
      </c>
      <c r="S120" s="43">
        <f t="shared" si="94"/>
        <v>-312.85446000000002</v>
      </c>
      <c r="T120" s="42">
        <v>9.4600000000000004E-2</v>
      </c>
      <c r="U120" s="39">
        <v>0.10879</v>
      </c>
      <c r="V120" s="43">
        <f t="shared" si="96"/>
        <v>0</v>
      </c>
      <c r="W120" s="45"/>
      <c r="X120" s="39"/>
      <c r="Y120" s="43"/>
      <c r="Z120" s="42"/>
      <c r="AA120" s="39"/>
      <c r="AB120" s="43"/>
      <c r="AC120" s="46">
        <f t="shared" si="90"/>
        <v>-312.85446000000002</v>
      </c>
      <c r="AD120" s="47">
        <f t="shared" si="89"/>
        <v>1300.9583333333333</v>
      </c>
    </row>
    <row r="121" spans="1:30" ht="15.75" customHeight="1" x14ac:dyDescent="0.25">
      <c r="A121" s="37">
        <v>44105</v>
      </c>
      <c r="B121" s="38">
        <v>24</v>
      </c>
      <c r="C121" s="38">
        <v>26295</v>
      </c>
      <c r="D121" s="38">
        <v>0</v>
      </c>
      <c r="E121" s="38">
        <v>0</v>
      </c>
      <c r="F121" s="38"/>
      <c r="G121" s="38"/>
      <c r="H121" s="38"/>
      <c r="I121" s="38"/>
      <c r="J121" s="38">
        <f t="shared" si="97"/>
        <v>24</v>
      </c>
      <c r="K121" s="38">
        <f t="shared" si="98"/>
        <v>26295</v>
      </c>
      <c r="L121" s="39" t="s">
        <v>11</v>
      </c>
      <c r="M121" s="40" t="s">
        <v>47</v>
      </c>
      <c r="N121" s="40" t="s">
        <v>67</v>
      </c>
      <c r="P121" s="41">
        <f t="shared" si="93"/>
        <v>44105</v>
      </c>
      <c r="Q121" s="42">
        <v>9.8769999999999997E-2</v>
      </c>
      <c r="R121" s="39">
        <v>0.10879</v>
      </c>
      <c r="S121" s="43">
        <f t="shared" si="94"/>
        <v>-263.47590000000002</v>
      </c>
      <c r="T121" s="42">
        <v>9.4600000000000004E-2</v>
      </c>
      <c r="U121" s="39">
        <v>0.10879</v>
      </c>
      <c r="V121" s="43">
        <f t="shared" si="96"/>
        <v>0</v>
      </c>
      <c r="W121" s="45"/>
      <c r="X121" s="39"/>
      <c r="Y121" s="43"/>
      <c r="Z121" s="42"/>
      <c r="AA121" s="39"/>
      <c r="AB121" s="43"/>
      <c r="AC121" s="46">
        <f t="shared" si="90"/>
        <v>-263.47590000000002</v>
      </c>
      <c r="AD121" s="47">
        <f t="shared" si="89"/>
        <v>1095.625</v>
      </c>
    </row>
    <row r="122" spans="1:30" ht="15.75" customHeight="1" x14ac:dyDescent="0.25">
      <c r="A122" s="37">
        <v>44075</v>
      </c>
      <c r="B122" s="38">
        <v>24</v>
      </c>
      <c r="C122" s="38">
        <v>25683</v>
      </c>
      <c r="D122" s="38">
        <v>0</v>
      </c>
      <c r="E122" s="38">
        <v>0</v>
      </c>
      <c r="F122" s="38"/>
      <c r="G122" s="38"/>
      <c r="H122" s="38"/>
      <c r="I122" s="38"/>
      <c r="J122" s="38">
        <f t="shared" si="97"/>
        <v>24</v>
      </c>
      <c r="K122" s="38">
        <f t="shared" si="98"/>
        <v>25683</v>
      </c>
      <c r="L122" s="39" t="s">
        <v>11</v>
      </c>
      <c r="M122" s="40" t="s">
        <v>47</v>
      </c>
      <c r="N122" s="40" t="s">
        <v>67</v>
      </c>
      <c r="P122" s="41">
        <f t="shared" si="93"/>
        <v>44075</v>
      </c>
      <c r="Q122" s="42">
        <v>9.8769999999999997E-2</v>
      </c>
      <c r="R122" s="39">
        <v>0.10879</v>
      </c>
      <c r="S122" s="43">
        <f t="shared" si="94"/>
        <v>-257.34366000000006</v>
      </c>
      <c r="T122" s="42">
        <v>9.4600000000000004E-2</v>
      </c>
      <c r="U122" s="39">
        <v>0.10879</v>
      </c>
      <c r="V122" s="43">
        <f t="shared" si="96"/>
        <v>0</v>
      </c>
      <c r="W122" s="45"/>
      <c r="X122" s="39"/>
      <c r="Y122" s="43"/>
      <c r="Z122" s="42"/>
      <c r="AA122" s="39"/>
      <c r="AB122" s="43"/>
      <c r="AC122" s="46">
        <f t="shared" si="90"/>
        <v>-257.34366000000006</v>
      </c>
      <c r="AD122" s="47">
        <f t="shared" si="89"/>
        <v>1070.125</v>
      </c>
    </row>
    <row r="123" spans="1:30" ht="15.75" customHeight="1" x14ac:dyDescent="0.25">
      <c r="A123" s="37">
        <v>44044</v>
      </c>
      <c r="B123" s="38">
        <v>25</v>
      </c>
      <c r="C123" s="38">
        <v>39612</v>
      </c>
      <c r="D123" s="38">
        <v>0</v>
      </c>
      <c r="E123" s="38">
        <v>0</v>
      </c>
      <c r="F123" s="38"/>
      <c r="G123" s="38"/>
      <c r="H123" s="38"/>
      <c r="I123" s="38"/>
      <c r="J123" s="38">
        <f t="shared" si="97"/>
        <v>25</v>
      </c>
      <c r="K123" s="38">
        <f t="shared" si="98"/>
        <v>39612</v>
      </c>
      <c r="L123" s="39" t="s">
        <v>11</v>
      </c>
      <c r="M123" s="40" t="s">
        <v>47</v>
      </c>
      <c r="N123" s="40" t="s">
        <v>67</v>
      </c>
      <c r="P123" s="41">
        <f t="shared" si="93"/>
        <v>44044</v>
      </c>
      <c r="Q123" s="42">
        <v>9.8769999999999997E-2</v>
      </c>
      <c r="R123" s="39">
        <v>0.10879</v>
      </c>
      <c r="S123" s="43">
        <f t="shared" si="94"/>
        <v>-396.91224000000005</v>
      </c>
      <c r="T123" s="42">
        <v>9.4600000000000004E-2</v>
      </c>
      <c r="U123" s="39">
        <v>0.10879</v>
      </c>
      <c r="V123" s="43">
        <f t="shared" si="96"/>
        <v>0</v>
      </c>
      <c r="W123" s="45"/>
      <c r="X123" s="39"/>
      <c r="Y123" s="43"/>
      <c r="Z123" s="42"/>
      <c r="AA123" s="39"/>
      <c r="AB123" s="43"/>
      <c r="AC123" s="46">
        <f t="shared" si="90"/>
        <v>-396.91224000000005</v>
      </c>
      <c r="AD123" s="47">
        <f t="shared" si="89"/>
        <v>1584.48</v>
      </c>
    </row>
    <row r="124" spans="1:30" ht="15.75" customHeight="1" x14ac:dyDescent="0.25">
      <c r="A124" s="37">
        <v>44013</v>
      </c>
      <c r="B124" s="38">
        <v>26</v>
      </c>
      <c r="C124" s="38">
        <v>39809</v>
      </c>
      <c r="D124" s="38">
        <v>0</v>
      </c>
      <c r="E124" s="38">
        <v>0</v>
      </c>
      <c r="F124" s="38"/>
      <c r="G124" s="38"/>
      <c r="H124" s="38"/>
      <c r="I124" s="38"/>
      <c r="J124" s="38">
        <f t="shared" si="97"/>
        <v>26</v>
      </c>
      <c r="K124" s="38">
        <f t="shared" si="98"/>
        <v>39809</v>
      </c>
      <c r="L124" s="39" t="s">
        <v>11</v>
      </c>
      <c r="M124" s="40" t="s">
        <v>47</v>
      </c>
      <c r="N124" s="40" t="s">
        <v>67</v>
      </c>
      <c r="P124" s="41">
        <f t="shared" si="93"/>
        <v>44013</v>
      </c>
      <c r="Q124" s="42">
        <v>9.8769999999999997E-2</v>
      </c>
      <c r="R124" s="39">
        <v>0.10879</v>
      </c>
      <c r="S124" s="43">
        <f t="shared" si="94"/>
        <v>-398.88618000000002</v>
      </c>
      <c r="T124" s="42">
        <v>9.4600000000000004E-2</v>
      </c>
      <c r="U124" s="39">
        <v>0.10879</v>
      </c>
      <c r="V124" s="43">
        <f t="shared" si="96"/>
        <v>0</v>
      </c>
      <c r="W124" s="45"/>
      <c r="X124" s="39"/>
      <c r="Y124" s="43"/>
      <c r="Z124" s="42"/>
      <c r="AA124" s="39"/>
      <c r="AB124" s="43"/>
      <c r="AC124" s="46">
        <f t="shared" si="90"/>
        <v>-398.88618000000002</v>
      </c>
      <c r="AD124" s="47">
        <f t="shared" si="89"/>
        <v>1531.1153846153845</v>
      </c>
    </row>
    <row r="125" spans="1:30" ht="15.75" customHeight="1" x14ac:dyDescent="0.25">
      <c r="A125" s="37">
        <v>43983</v>
      </c>
      <c r="B125" s="38">
        <v>26</v>
      </c>
      <c r="C125" s="38">
        <v>33200</v>
      </c>
      <c r="D125" s="38">
        <v>0</v>
      </c>
      <c r="E125" s="38">
        <v>0</v>
      </c>
      <c r="F125" s="38"/>
      <c r="G125" s="38"/>
      <c r="H125" s="38"/>
      <c r="I125" s="38"/>
      <c r="J125" s="38">
        <f t="shared" si="97"/>
        <v>26</v>
      </c>
      <c r="K125" s="38">
        <f t="shared" si="98"/>
        <v>33200</v>
      </c>
      <c r="L125" s="39" t="s">
        <v>11</v>
      </c>
      <c r="M125" s="40" t="s">
        <v>47</v>
      </c>
      <c r="N125" s="40" t="s">
        <v>67</v>
      </c>
      <c r="P125" s="41">
        <f t="shared" si="93"/>
        <v>43983</v>
      </c>
      <c r="Q125" s="42">
        <v>0.12517</v>
      </c>
      <c r="R125" s="39">
        <v>0.10879</v>
      </c>
      <c r="S125" s="43">
        <f t="shared" si="94"/>
        <v>543.81600000000014</v>
      </c>
      <c r="T125" s="42">
        <v>0.12007000000000001</v>
      </c>
      <c r="U125" s="39">
        <v>0.10879</v>
      </c>
      <c r="V125" s="43">
        <f t="shared" si="96"/>
        <v>0</v>
      </c>
      <c r="W125" s="45"/>
      <c r="X125" s="39"/>
      <c r="Y125" s="43"/>
      <c r="Z125" s="42"/>
      <c r="AA125" s="39"/>
      <c r="AB125" s="43"/>
      <c r="AC125" s="46">
        <f t="shared" si="90"/>
        <v>543.81600000000014</v>
      </c>
      <c r="AD125" s="47">
        <f t="shared" si="89"/>
        <v>1276.9230769230769</v>
      </c>
    </row>
    <row r="126" spans="1:30" ht="15.75" customHeight="1" x14ac:dyDescent="0.25">
      <c r="A126" s="37">
        <v>43952</v>
      </c>
      <c r="B126" s="38">
        <v>26</v>
      </c>
      <c r="C126" s="38">
        <v>28207</v>
      </c>
      <c r="D126" s="38">
        <v>0</v>
      </c>
      <c r="E126" s="38">
        <v>0</v>
      </c>
      <c r="F126" s="38"/>
      <c r="G126" s="38"/>
      <c r="H126" s="38"/>
      <c r="I126" s="38"/>
      <c r="J126" s="38">
        <f t="shared" si="97"/>
        <v>26</v>
      </c>
      <c r="K126" s="38">
        <f t="shared" si="98"/>
        <v>28207</v>
      </c>
      <c r="L126" s="39" t="s">
        <v>11</v>
      </c>
      <c r="M126" s="40" t="s">
        <v>47</v>
      </c>
      <c r="N126" s="40" t="s">
        <v>67</v>
      </c>
      <c r="P126" s="41">
        <f t="shared" si="93"/>
        <v>43952</v>
      </c>
      <c r="Q126" s="42">
        <v>0.12517</v>
      </c>
      <c r="R126" s="39">
        <v>0.10879</v>
      </c>
      <c r="S126" s="43">
        <f t="shared" si="94"/>
        <v>462.03066000000018</v>
      </c>
      <c r="T126" s="42">
        <v>0.12007000000000001</v>
      </c>
      <c r="U126" s="39">
        <v>0.10879</v>
      </c>
      <c r="V126" s="43">
        <f t="shared" si="96"/>
        <v>0</v>
      </c>
      <c r="W126" s="45"/>
      <c r="X126" s="39"/>
      <c r="Y126" s="43"/>
      <c r="Z126" s="42"/>
      <c r="AA126" s="39"/>
      <c r="AB126" s="43"/>
      <c r="AC126" s="46">
        <f t="shared" ref="AC126:AC145" si="99">AB126+Y126+S126+V126</f>
        <v>462.03066000000018</v>
      </c>
      <c r="AD126" s="47">
        <f t="shared" si="89"/>
        <v>1084.8846153846155</v>
      </c>
    </row>
    <row r="127" spans="1:30" ht="15.75" customHeight="1" x14ac:dyDescent="0.25">
      <c r="A127" s="37">
        <v>43922</v>
      </c>
      <c r="B127" s="38">
        <v>25</v>
      </c>
      <c r="C127" s="38">
        <v>27983</v>
      </c>
      <c r="D127" s="38">
        <v>0</v>
      </c>
      <c r="E127" s="38">
        <v>0</v>
      </c>
      <c r="F127" s="38"/>
      <c r="G127" s="38"/>
      <c r="H127" s="38"/>
      <c r="I127" s="38"/>
      <c r="J127" s="38">
        <f t="shared" si="97"/>
        <v>25</v>
      </c>
      <c r="K127" s="38">
        <f t="shared" si="98"/>
        <v>27983</v>
      </c>
      <c r="L127" s="39" t="s">
        <v>11</v>
      </c>
      <c r="M127" s="40" t="s">
        <v>47</v>
      </c>
      <c r="N127" s="40" t="s">
        <v>67</v>
      </c>
      <c r="P127" s="41">
        <f t="shared" si="93"/>
        <v>43922</v>
      </c>
      <c r="Q127" s="42">
        <v>0.12517</v>
      </c>
      <c r="R127" s="39">
        <v>0.10879</v>
      </c>
      <c r="S127" s="43">
        <f t="shared" si="94"/>
        <v>458.36154000000016</v>
      </c>
      <c r="T127" s="42">
        <v>0.12007000000000001</v>
      </c>
      <c r="U127" s="39">
        <v>0.10879</v>
      </c>
      <c r="V127" s="43">
        <f t="shared" si="96"/>
        <v>0</v>
      </c>
      <c r="W127" s="45"/>
      <c r="X127" s="39"/>
      <c r="Y127" s="43"/>
      <c r="Z127" s="42"/>
      <c r="AA127" s="39"/>
      <c r="AB127" s="43"/>
      <c r="AC127" s="46">
        <f t="shared" si="99"/>
        <v>458.36154000000016</v>
      </c>
      <c r="AD127" s="47">
        <f t="shared" si="89"/>
        <v>1119.32</v>
      </c>
    </row>
    <row r="128" spans="1:30" ht="15.75" customHeight="1" x14ac:dyDescent="0.25">
      <c r="A128" s="37">
        <v>43891</v>
      </c>
      <c r="B128" s="38">
        <v>24</v>
      </c>
      <c r="C128" s="38">
        <v>24670</v>
      </c>
      <c r="D128" s="38">
        <v>0</v>
      </c>
      <c r="E128" s="38">
        <v>0</v>
      </c>
      <c r="F128" s="38"/>
      <c r="G128" s="38"/>
      <c r="H128" s="38"/>
      <c r="I128" s="38"/>
      <c r="J128" s="38">
        <f t="shared" si="97"/>
        <v>24</v>
      </c>
      <c r="K128" s="38">
        <f t="shared" si="98"/>
        <v>24670</v>
      </c>
      <c r="L128" s="39" t="s">
        <v>11</v>
      </c>
      <c r="M128" s="40" t="s">
        <v>47</v>
      </c>
      <c r="N128" s="40" t="s">
        <v>67</v>
      </c>
      <c r="P128" s="41">
        <f t="shared" si="93"/>
        <v>43891</v>
      </c>
      <c r="Q128" s="42">
        <v>0.12517</v>
      </c>
      <c r="R128" s="39">
        <v>0.10879</v>
      </c>
      <c r="S128" s="43">
        <f t="shared" si="94"/>
        <v>404.09460000000013</v>
      </c>
      <c r="T128" s="42">
        <v>0.12007000000000001</v>
      </c>
      <c r="U128" s="39">
        <v>0.10879</v>
      </c>
      <c r="V128" s="43">
        <f t="shared" si="96"/>
        <v>0</v>
      </c>
      <c r="W128" s="45"/>
      <c r="X128" s="39"/>
      <c r="Y128" s="43"/>
      <c r="Z128" s="42"/>
      <c r="AA128" s="39"/>
      <c r="AB128" s="43"/>
      <c r="AC128" s="46">
        <f t="shared" si="99"/>
        <v>404.09460000000013</v>
      </c>
      <c r="AD128" s="47">
        <f t="shared" si="89"/>
        <v>1027.9166666666667</v>
      </c>
    </row>
    <row r="129" spans="1:30" ht="15.75" customHeight="1" x14ac:dyDescent="0.25">
      <c r="A129" s="37">
        <v>43862</v>
      </c>
      <c r="B129" s="38">
        <v>25</v>
      </c>
      <c r="C129" s="38">
        <v>28768</v>
      </c>
      <c r="D129" s="38">
        <v>0</v>
      </c>
      <c r="E129" s="38">
        <v>0</v>
      </c>
      <c r="F129" s="38"/>
      <c r="G129" s="38"/>
      <c r="H129" s="38"/>
      <c r="I129" s="38"/>
      <c r="J129" s="38">
        <f t="shared" si="97"/>
        <v>25</v>
      </c>
      <c r="K129" s="38">
        <f t="shared" si="98"/>
        <v>28768</v>
      </c>
      <c r="L129" s="39" t="s">
        <v>11</v>
      </c>
      <c r="M129" s="40" t="s">
        <v>47</v>
      </c>
      <c r="N129" s="40" t="s">
        <v>67</v>
      </c>
      <c r="P129" s="41">
        <f t="shared" si="93"/>
        <v>43862</v>
      </c>
      <c r="Q129" s="42">
        <v>0.12517</v>
      </c>
      <c r="R129" s="39">
        <v>0.10879</v>
      </c>
      <c r="S129" s="43">
        <f t="shared" si="94"/>
        <v>471.21984000000015</v>
      </c>
      <c r="T129" s="42">
        <v>0.12007000000000001</v>
      </c>
      <c r="U129" s="39">
        <v>0.10879</v>
      </c>
      <c r="V129" s="43">
        <f t="shared" si="96"/>
        <v>0</v>
      </c>
      <c r="W129" s="45"/>
      <c r="X129" s="39"/>
      <c r="Y129" s="43"/>
      <c r="Z129" s="42"/>
      <c r="AA129" s="39"/>
      <c r="AB129" s="43"/>
      <c r="AC129" s="46">
        <f t="shared" si="99"/>
        <v>471.21984000000015</v>
      </c>
      <c r="AD129" s="47">
        <f t="shared" si="89"/>
        <v>1150.72</v>
      </c>
    </row>
    <row r="130" spans="1:30" ht="15.75" customHeight="1" x14ac:dyDescent="0.25">
      <c r="A130" s="37">
        <v>43831</v>
      </c>
      <c r="B130" s="38">
        <v>25</v>
      </c>
      <c r="C130" s="38">
        <v>35283</v>
      </c>
      <c r="D130" s="38">
        <v>0</v>
      </c>
      <c r="E130" s="38">
        <v>0</v>
      </c>
      <c r="F130" s="38"/>
      <c r="G130" s="38"/>
      <c r="H130" s="38"/>
      <c r="I130" s="38"/>
      <c r="J130" s="38">
        <f t="shared" si="97"/>
        <v>25</v>
      </c>
      <c r="K130" s="38">
        <f t="shared" si="98"/>
        <v>35283</v>
      </c>
      <c r="L130" s="39" t="s">
        <v>11</v>
      </c>
      <c r="M130" s="40" t="s">
        <v>47</v>
      </c>
      <c r="N130" s="40" t="s">
        <v>67</v>
      </c>
      <c r="P130" s="41">
        <f t="shared" si="93"/>
        <v>43831</v>
      </c>
      <c r="Q130" s="42">
        <v>0.12517</v>
      </c>
      <c r="R130" s="39">
        <v>0.10879</v>
      </c>
      <c r="S130" s="43">
        <f t="shared" si="94"/>
        <v>577.93554000000017</v>
      </c>
      <c r="T130" s="42">
        <v>0.12007000000000001</v>
      </c>
      <c r="U130" s="39">
        <v>0.10879</v>
      </c>
      <c r="V130" s="43">
        <f t="shared" si="96"/>
        <v>0</v>
      </c>
      <c r="W130" s="45"/>
      <c r="X130" s="39"/>
      <c r="Y130" s="43"/>
      <c r="Z130" s="42"/>
      <c r="AA130" s="39"/>
      <c r="AB130" s="43"/>
      <c r="AC130" s="46">
        <f t="shared" si="99"/>
        <v>577.93554000000017</v>
      </c>
      <c r="AD130" s="47">
        <f t="shared" si="89"/>
        <v>1411.32</v>
      </c>
    </row>
    <row r="131" spans="1:30" ht="15.75" customHeight="1" x14ac:dyDescent="0.25">
      <c r="A131" s="37">
        <v>43800</v>
      </c>
      <c r="B131" s="38">
        <v>25</v>
      </c>
      <c r="C131" s="38">
        <v>36503</v>
      </c>
      <c r="D131" s="38">
        <v>0</v>
      </c>
      <c r="E131" s="38">
        <v>0</v>
      </c>
      <c r="F131" s="38"/>
      <c r="G131" s="38"/>
      <c r="H131" s="38"/>
      <c r="I131" s="38"/>
      <c r="J131" s="38">
        <f t="shared" si="97"/>
        <v>25</v>
      </c>
      <c r="K131" s="38">
        <f t="shared" si="98"/>
        <v>36503</v>
      </c>
      <c r="L131" s="39" t="s">
        <v>11</v>
      </c>
      <c r="M131" s="40" t="s">
        <v>47</v>
      </c>
      <c r="N131" s="40" t="s">
        <v>67</v>
      </c>
      <c r="P131" s="41">
        <f t="shared" si="93"/>
        <v>43800</v>
      </c>
      <c r="Q131" s="42">
        <v>0.10836</v>
      </c>
      <c r="R131" s="39">
        <v>0.10879</v>
      </c>
      <c r="S131" s="43">
        <f t="shared" si="94"/>
        <v>-15.696289999999994</v>
      </c>
      <c r="T131" s="42">
        <v>0.10569000000000001</v>
      </c>
      <c r="U131" s="39">
        <v>0.10879</v>
      </c>
      <c r="V131" s="43">
        <f t="shared" si="96"/>
        <v>0</v>
      </c>
      <c r="W131" s="45"/>
      <c r="X131" s="39"/>
      <c r="Y131" s="43"/>
      <c r="Z131" s="42"/>
      <c r="AA131" s="39"/>
      <c r="AB131" s="43"/>
      <c r="AC131" s="46">
        <f t="shared" si="99"/>
        <v>-15.696289999999994</v>
      </c>
      <c r="AD131" s="47">
        <f t="shared" si="89"/>
        <v>1460.12</v>
      </c>
    </row>
    <row r="132" spans="1:30" ht="15.75" customHeight="1" x14ac:dyDescent="0.25">
      <c r="A132" s="37">
        <v>43770</v>
      </c>
      <c r="B132" s="38">
        <v>22</v>
      </c>
      <c r="C132" s="38">
        <v>29331</v>
      </c>
      <c r="D132" s="38">
        <v>0</v>
      </c>
      <c r="E132" s="38">
        <v>0</v>
      </c>
      <c r="F132" s="38"/>
      <c r="G132" s="38"/>
      <c r="H132" s="38"/>
      <c r="I132" s="38"/>
      <c r="J132" s="38">
        <f t="shared" si="97"/>
        <v>22</v>
      </c>
      <c r="K132" s="38">
        <f t="shared" si="98"/>
        <v>29331</v>
      </c>
      <c r="L132" s="39" t="s">
        <v>11</v>
      </c>
      <c r="M132" s="40" t="s">
        <v>47</v>
      </c>
      <c r="N132" s="40" t="s">
        <v>67</v>
      </c>
      <c r="P132" s="41">
        <f t="shared" si="93"/>
        <v>43770</v>
      </c>
      <c r="Q132" s="42">
        <v>0.10836</v>
      </c>
      <c r="R132" s="39">
        <v>0.10879</v>
      </c>
      <c r="S132" s="43">
        <f t="shared" si="94"/>
        <v>-12.612329999999995</v>
      </c>
      <c r="T132" s="42">
        <v>0.10569000000000001</v>
      </c>
      <c r="U132" s="39">
        <v>0.10879</v>
      </c>
      <c r="V132" s="43">
        <f t="shared" si="96"/>
        <v>0</v>
      </c>
      <c r="W132" s="45"/>
      <c r="X132" s="39"/>
      <c r="Y132" s="43"/>
      <c r="Z132" s="42"/>
      <c r="AA132" s="39"/>
      <c r="AB132" s="43"/>
      <c r="AC132" s="46">
        <f t="shared" si="99"/>
        <v>-12.612329999999995</v>
      </c>
      <c r="AD132" s="47">
        <f t="shared" si="89"/>
        <v>1333.2272727272727</v>
      </c>
    </row>
    <row r="133" spans="1:30" ht="15.75" customHeight="1" x14ac:dyDescent="0.25">
      <c r="A133" s="37">
        <v>43739</v>
      </c>
      <c r="B133" s="38">
        <v>23</v>
      </c>
      <c r="C133" s="38">
        <v>23901</v>
      </c>
      <c r="D133" s="38">
        <v>0</v>
      </c>
      <c r="E133" s="38">
        <v>0</v>
      </c>
      <c r="F133" s="38"/>
      <c r="G133" s="38"/>
      <c r="H133" s="38"/>
      <c r="I133" s="38"/>
      <c r="J133" s="38">
        <f t="shared" si="97"/>
        <v>23</v>
      </c>
      <c r="K133" s="38">
        <f t="shared" si="98"/>
        <v>23901</v>
      </c>
      <c r="L133" s="39" t="s">
        <v>11</v>
      </c>
      <c r="M133" s="40" t="s">
        <v>47</v>
      </c>
      <c r="N133" s="40" t="s">
        <v>67</v>
      </c>
      <c r="P133" s="41">
        <f t="shared" si="93"/>
        <v>43739</v>
      </c>
      <c r="Q133" s="42">
        <v>0.10836</v>
      </c>
      <c r="R133" s="39">
        <v>0.10879</v>
      </c>
      <c r="S133" s="43">
        <f t="shared" si="94"/>
        <v>-10.277429999999995</v>
      </c>
      <c r="T133" s="42">
        <v>0.10569000000000001</v>
      </c>
      <c r="U133" s="39">
        <v>0.10879</v>
      </c>
      <c r="V133" s="43">
        <f t="shared" si="96"/>
        <v>0</v>
      </c>
      <c r="W133" s="45"/>
      <c r="X133" s="39"/>
      <c r="Y133" s="43"/>
      <c r="Z133" s="42"/>
      <c r="AA133" s="39"/>
      <c r="AB133" s="43"/>
      <c r="AC133" s="46">
        <f t="shared" si="99"/>
        <v>-10.277429999999995</v>
      </c>
      <c r="AD133" s="47">
        <f t="shared" si="89"/>
        <v>1039.1739130434783</v>
      </c>
    </row>
    <row r="134" spans="1:30" ht="15.75" customHeight="1" x14ac:dyDescent="0.25">
      <c r="A134" s="37">
        <v>43709</v>
      </c>
      <c r="B134" s="38">
        <v>22</v>
      </c>
      <c r="C134" s="38">
        <v>25472</v>
      </c>
      <c r="D134" s="38">
        <v>0</v>
      </c>
      <c r="E134" s="38">
        <v>0</v>
      </c>
      <c r="F134" s="38"/>
      <c r="G134" s="38"/>
      <c r="H134" s="38"/>
      <c r="I134" s="38"/>
      <c r="J134" s="38">
        <f t="shared" si="97"/>
        <v>22</v>
      </c>
      <c r="K134" s="38">
        <f t="shared" si="98"/>
        <v>25472</v>
      </c>
      <c r="L134" s="39" t="s">
        <v>11</v>
      </c>
      <c r="M134" s="40" t="s">
        <v>47</v>
      </c>
      <c r="N134" s="40" t="s">
        <v>67</v>
      </c>
      <c r="P134" s="41">
        <f t="shared" si="93"/>
        <v>43709</v>
      </c>
      <c r="Q134" s="42">
        <v>0.10836</v>
      </c>
      <c r="R134" s="39">
        <v>0.10879</v>
      </c>
      <c r="S134" s="43">
        <f t="shared" si="94"/>
        <v>-10.952959999999996</v>
      </c>
      <c r="T134" s="42">
        <v>0.10569000000000001</v>
      </c>
      <c r="U134" s="39">
        <v>0.10879</v>
      </c>
      <c r="V134" s="43">
        <f t="shared" si="96"/>
        <v>0</v>
      </c>
      <c r="W134" s="45"/>
      <c r="X134" s="39"/>
      <c r="Y134" s="43"/>
      <c r="Z134" s="42"/>
      <c r="AA134" s="39"/>
      <c r="AB134" s="43"/>
      <c r="AC134" s="46">
        <f t="shared" si="99"/>
        <v>-10.952959999999996</v>
      </c>
      <c r="AD134" s="47">
        <f t="shared" si="89"/>
        <v>1157.8181818181818</v>
      </c>
    </row>
    <row r="135" spans="1:30" ht="15.75" customHeight="1" x14ac:dyDescent="0.25">
      <c r="A135" s="37">
        <v>43678</v>
      </c>
      <c r="B135" s="38">
        <v>22</v>
      </c>
      <c r="C135" s="38">
        <v>26524</v>
      </c>
      <c r="D135" s="38">
        <v>0</v>
      </c>
      <c r="E135" s="38">
        <v>0</v>
      </c>
      <c r="F135" s="38"/>
      <c r="G135" s="38"/>
      <c r="H135" s="38"/>
      <c r="I135" s="38"/>
      <c r="J135" s="38">
        <f t="shared" si="97"/>
        <v>22</v>
      </c>
      <c r="K135" s="38">
        <f t="shared" si="98"/>
        <v>26524</v>
      </c>
      <c r="L135" s="39" t="s">
        <v>11</v>
      </c>
      <c r="M135" s="40" t="s">
        <v>47</v>
      </c>
      <c r="N135" s="40" t="s">
        <v>67</v>
      </c>
      <c r="P135" s="41">
        <f t="shared" si="93"/>
        <v>43678</v>
      </c>
      <c r="Q135" s="42">
        <v>0.10836</v>
      </c>
      <c r="R135" s="39">
        <v>0.10879</v>
      </c>
      <c r="S135" s="43">
        <f t="shared" si="94"/>
        <v>-11.405319999999996</v>
      </c>
      <c r="T135" s="42">
        <v>0.10569000000000001</v>
      </c>
      <c r="U135" s="39">
        <v>0.10879</v>
      </c>
      <c r="V135" s="43">
        <f t="shared" si="96"/>
        <v>0</v>
      </c>
      <c r="W135" s="45"/>
      <c r="X135" s="39"/>
      <c r="Y135" s="43"/>
      <c r="Z135" s="42"/>
      <c r="AA135" s="39"/>
      <c r="AB135" s="43"/>
      <c r="AC135" s="46">
        <f t="shared" si="99"/>
        <v>-11.405319999999996</v>
      </c>
      <c r="AD135" s="47">
        <f t="shared" si="89"/>
        <v>1205.6363636363637</v>
      </c>
    </row>
    <row r="136" spans="1:30" ht="15.75" customHeight="1" x14ac:dyDescent="0.25">
      <c r="A136" s="37">
        <v>43647</v>
      </c>
      <c r="B136" s="38">
        <v>22</v>
      </c>
      <c r="C136" s="38">
        <v>38051</v>
      </c>
      <c r="D136" s="38">
        <v>0</v>
      </c>
      <c r="E136" s="38">
        <v>0</v>
      </c>
      <c r="F136" s="38"/>
      <c r="G136" s="38"/>
      <c r="H136" s="38"/>
      <c r="I136" s="38"/>
      <c r="J136" s="38">
        <f t="shared" si="97"/>
        <v>22</v>
      </c>
      <c r="K136" s="38">
        <f t="shared" si="98"/>
        <v>38051</v>
      </c>
      <c r="L136" s="39" t="s">
        <v>11</v>
      </c>
      <c r="M136" s="40" t="s">
        <v>47</v>
      </c>
      <c r="N136" s="40" t="s">
        <v>67</v>
      </c>
      <c r="P136" s="41">
        <f t="shared" si="93"/>
        <v>43647</v>
      </c>
      <c r="Q136" s="42">
        <v>0.10836</v>
      </c>
      <c r="R136" s="39">
        <v>0.10879</v>
      </c>
      <c r="S136" s="43">
        <f t="shared" si="94"/>
        <v>-16.361929999999994</v>
      </c>
      <c r="T136" s="42">
        <v>0.10569000000000001</v>
      </c>
      <c r="U136" s="39">
        <v>0.10879</v>
      </c>
      <c r="V136" s="43">
        <f t="shared" si="96"/>
        <v>0</v>
      </c>
      <c r="W136" s="45"/>
      <c r="X136" s="39"/>
      <c r="Y136" s="43"/>
      <c r="Z136" s="42"/>
      <c r="AA136" s="39"/>
      <c r="AB136" s="43"/>
      <c r="AC136" s="46">
        <f t="shared" si="99"/>
        <v>-16.361929999999994</v>
      </c>
      <c r="AD136" s="47">
        <f t="shared" si="89"/>
        <v>1729.590909090909</v>
      </c>
    </row>
    <row r="137" spans="1:30" ht="15.75" customHeight="1" x14ac:dyDescent="0.25">
      <c r="A137" s="37">
        <v>43617</v>
      </c>
      <c r="B137" s="38">
        <v>24</v>
      </c>
      <c r="C137" s="38">
        <v>22904</v>
      </c>
      <c r="D137" s="38">
        <v>0</v>
      </c>
      <c r="E137" s="38">
        <v>0</v>
      </c>
      <c r="F137" s="38"/>
      <c r="G137" s="38"/>
      <c r="H137" s="38"/>
      <c r="I137" s="38"/>
      <c r="J137" s="38">
        <f t="shared" si="97"/>
        <v>24</v>
      </c>
      <c r="K137" s="38">
        <f t="shared" si="98"/>
        <v>22904</v>
      </c>
      <c r="L137" s="39" t="s">
        <v>11</v>
      </c>
      <c r="M137" s="40" t="s">
        <v>47</v>
      </c>
      <c r="N137" s="40" t="s">
        <v>67</v>
      </c>
      <c r="P137" s="41">
        <f t="shared" si="93"/>
        <v>43617</v>
      </c>
      <c r="Q137" s="42">
        <v>0.13588</v>
      </c>
      <c r="R137" s="39">
        <v>0.10879</v>
      </c>
      <c r="S137" s="43">
        <f t="shared" si="94"/>
        <v>620.46936000000005</v>
      </c>
      <c r="T137" s="42">
        <v>0.13184999999999999</v>
      </c>
      <c r="U137" s="39">
        <v>0.10879</v>
      </c>
      <c r="V137" s="43">
        <f t="shared" si="96"/>
        <v>0</v>
      </c>
      <c r="W137" s="45"/>
      <c r="X137" s="39"/>
      <c r="Y137" s="43"/>
      <c r="Z137" s="42"/>
      <c r="AA137" s="39"/>
      <c r="AB137" s="43"/>
      <c r="AC137" s="46">
        <f t="shared" si="99"/>
        <v>620.46936000000005</v>
      </c>
      <c r="AD137" s="47">
        <f t="shared" si="89"/>
        <v>954.33333333333337</v>
      </c>
    </row>
    <row r="138" spans="1:30" ht="15.75" customHeight="1" x14ac:dyDescent="0.25">
      <c r="A138" s="37">
        <v>43586</v>
      </c>
      <c r="B138" s="38">
        <v>24</v>
      </c>
      <c r="C138" s="38">
        <v>21874</v>
      </c>
      <c r="D138" s="38">
        <v>0</v>
      </c>
      <c r="E138" s="38">
        <v>0</v>
      </c>
      <c r="F138" s="38"/>
      <c r="G138" s="38"/>
      <c r="H138" s="38"/>
      <c r="I138" s="38"/>
      <c r="J138" s="38">
        <f t="shared" si="97"/>
        <v>24</v>
      </c>
      <c r="K138" s="38">
        <f t="shared" si="98"/>
        <v>21874</v>
      </c>
      <c r="L138" s="39" t="s">
        <v>11</v>
      </c>
      <c r="M138" s="40" t="s">
        <v>47</v>
      </c>
      <c r="N138" s="40" t="s">
        <v>67</v>
      </c>
      <c r="P138" s="41">
        <f t="shared" si="93"/>
        <v>43586</v>
      </c>
      <c r="Q138" s="42">
        <v>0.13588</v>
      </c>
      <c r="R138" s="39">
        <v>0.10879</v>
      </c>
      <c r="S138" s="43">
        <f t="shared" si="94"/>
        <v>592.56666000000007</v>
      </c>
      <c r="T138" s="42">
        <v>0.13184999999999999</v>
      </c>
      <c r="U138" s="39">
        <v>0.10879</v>
      </c>
      <c r="V138" s="43">
        <f t="shared" si="96"/>
        <v>0</v>
      </c>
      <c r="W138" s="45"/>
      <c r="X138" s="39"/>
      <c r="Y138" s="43"/>
      <c r="Z138" s="42"/>
      <c r="AA138" s="39"/>
      <c r="AB138" s="43"/>
      <c r="AC138" s="46">
        <f t="shared" si="99"/>
        <v>592.56666000000007</v>
      </c>
      <c r="AD138" s="47">
        <f t="shared" si="89"/>
        <v>911.41666666666663</v>
      </c>
    </row>
    <row r="139" spans="1:30" ht="15.75" customHeight="1" x14ac:dyDescent="0.25">
      <c r="A139" s="37">
        <v>43556</v>
      </c>
      <c r="B139" s="38">
        <v>24</v>
      </c>
      <c r="C139" s="38">
        <v>22071</v>
      </c>
      <c r="D139" s="38">
        <v>0</v>
      </c>
      <c r="E139" s="38">
        <v>0</v>
      </c>
      <c r="F139" s="38"/>
      <c r="G139" s="38"/>
      <c r="H139" s="38"/>
      <c r="I139" s="38"/>
      <c r="J139" s="38">
        <f t="shared" si="97"/>
        <v>24</v>
      </c>
      <c r="K139" s="38">
        <f t="shared" si="98"/>
        <v>22071</v>
      </c>
      <c r="L139" s="39" t="s">
        <v>11</v>
      </c>
      <c r="M139" s="40" t="s">
        <v>47</v>
      </c>
      <c r="N139" s="40" t="s">
        <v>67</v>
      </c>
      <c r="P139" s="41">
        <f t="shared" si="93"/>
        <v>43556</v>
      </c>
      <c r="Q139" s="42">
        <v>0.13588</v>
      </c>
      <c r="R139" s="39">
        <v>0.10879</v>
      </c>
      <c r="S139" s="43">
        <f t="shared" si="94"/>
        <v>597.90339000000006</v>
      </c>
      <c r="T139" s="42">
        <v>0.13184999999999999</v>
      </c>
      <c r="U139" s="39">
        <v>0.10879</v>
      </c>
      <c r="V139" s="43">
        <f t="shared" si="96"/>
        <v>0</v>
      </c>
      <c r="W139" s="45"/>
      <c r="X139" s="39"/>
      <c r="Y139" s="43"/>
      <c r="Z139" s="42"/>
      <c r="AA139" s="39"/>
      <c r="AB139" s="43"/>
      <c r="AC139" s="46">
        <f t="shared" si="99"/>
        <v>597.90339000000006</v>
      </c>
      <c r="AD139" s="47">
        <f t="shared" si="89"/>
        <v>919.625</v>
      </c>
    </row>
    <row r="140" spans="1:30" ht="15.75" customHeight="1" x14ac:dyDescent="0.25">
      <c r="A140" s="37">
        <v>43525</v>
      </c>
      <c r="B140" s="38">
        <v>23</v>
      </c>
      <c r="C140" s="38">
        <v>25815</v>
      </c>
      <c r="D140" s="38">
        <v>0</v>
      </c>
      <c r="E140" s="38">
        <v>0</v>
      </c>
      <c r="F140" s="38"/>
      <c r="G140" s="38"/>
      <c r="H140" s="38"/>
      <c r="I140" s="38"/>
      <c r="J140" s="38">
        <f t="shared" si="97"/>
        <v>23</v>
      </c>
      <c r="K140" s="38">
        <f t="shared" si="98"/>
        <v>25815</v>
      </c>
      <c r="L140" s="39" t="s">
        <v>11</v>
      </c>
      <c r="M140" s="40" t="s">
        <v>47</v>
      </c>
      <c r="N140" s="40" t="s">
        <v>67</v>
      </c>
      <c r="P140" s="41">
        <f t="shared" si="93"/>
        <v>43525</v>
      </c>
      <c r="Q140" s="42">
        <v>0.13588</v>
      </c>
      <c r="R140" s="39">
        <v>0.10879</v>
      </c>
      <c r="S140" s="43">
        <f t="shared" si="94"/>
        <v>699.32835000000011</v>
      </c>
      <c r="T140" s="42">
        <v>0.13184999999999999</v>
      </c>
      <c r="U140" s="39">
        <v>0.10879</v>
      </c>
      <c r="V140" s="43">
        <f t="shared" si="96"/>
        <v>0</v>
      </c>
      <c r="W140" s="45"/>
      <c r="X140" s="39"/>
      <c r="Y140" s="43"/>
      <c r="Z140" s="42"/>
      <c r="AA140" s="39"/>
      <c r="AB140" s="43"/>
      <c r="AC140" s="46">
        <f t="shared" si="99"/>
        <v>699.32835000000011</v>
      </c>
      <c r="AD140" s="47">
        <f t="shared" si="89"/>
        <v>1122.391304347826</v>
      </c>
    </row>
    <row r="141" spans="1:30" ht="15.75" customHeight="1" x14ac:dyDescent="0.25">
      <c r="A141" s="37">
        <v>43497</v>
      </c>
      <c r="B141" s="38">
        <v>23</v>
      </c>
      <c r="C141" s="38">
        <v>33915</v>
      </c>
      <c r="D141" s="38">
        <v>0</v>
      </c>
      <c r="E141" s="38">
        <v>0</v>
      </c>
      <c r="F141" s="38"/>
      <c r="G141" s="38"/>
      <c r="H141" s="38"/>
      <c r="I141" s="38"/>
      <c r="J141" s="38">
        <f t="shared" si="97"/>
        <v>23</v>
      </c>
      <c r="K141" s="38">
        <f t="shared" si="98"/>
        <v>33915</v>
      </c>
      <c r="L141" s="39" t="s">
        <v>11</v>
      </c>
      <c r="M141" s="40" t="s">
        <v>47</v>
      </c>
      <c r="N141" s="40" t="s">
        <v>67</v>
      </c>
      <c r="P141" s="41">
        <f t="shared" si="93"/>
        <v>43497</v>
      </c>
      <c r="Q141" s="42">
        <v>0.13588</v>
      </c>
      <c r="R141" s="39">
        <v>0.10879</v>
      </c>
      <c r="S141" s="43">
        <f t="shared" si="94"/>
        <v>918.75735000000009</v>
      </c>
      <c r="T141" s="42">
        <v>0.13184999999999999</v>
      </c>
      <c r="U141" s="39">
        <v>0.10879</v>
      </c>
      <c r="V141" s="43">
        <f t="shared" si="96"/>
        <v>0</v>
      </c>
      <c r="W141" s="45"/>
      <c r="X141" s="39"/>
      <c r="Y141" s="43"/>
      <c r="Z141" s="42"/>
      <c r="AA141" s="39"/>
      <c r="AB141" s="43"/>
      <c r="AC141" s="46">
        <f t="shared" si="99"/>
        <v>918.75735000000009</v>
      </c>
      <c r="AD141" s="47">
        <f t="shared" si="89"/>
        <v>1474.5652173913043</v>
      </c>
    </row>
    <row r="142" spans="1:30" ht="15.75" customHeight="1" x14ac:dyDescent="0.25">
      <c r="A142" s="37">
        <v>43466</v>
      </c>
      <c r="B142" s="38">
        <v>21</v>
      </c>
      <c r="C142" s="38">
        <v>30613</v>
      </c>
      <c r="D142" s="38">
        <v>0</v>
      </c>
      <c r="E142" s="38">
        <v>0</v>
      </c>
      <c r="F142" s="38"/>
      <c r="G142" s="38"/>
      <c r="H142" s="38"/>
      <c r="I142" s="38"/>
      <c r="J142" s="38">
        <f t="shared" si="97"/>
        <v>21</v>
      </c>
      <c r="K142" s="38">
        <f t="shared" si="98"/>
        <v>30613</v>
      </c>
      <c r="L142" s="39" t="s">
        <v>11</v>
      </c>
      <c r="M142" s="40" t="s">
        <v>47</v>
      </c>
      <c r="N142" s="40" t="s">
        <v>67</v>
      </c>
      <c r="P142" s="41">
        <f t="shared" si="93"/>
        <v>43466</v>
      </c>
      <c r="Q142" s="42">
        <v>0.13588</v>
      </c>
      <c r="R142" s="39">
        <v>0.10879</v>
      </c>
      <c r="S142" s="43">
        <f t="shared" si="94"/>
        <v>829.30617000000007</v>
      </c>
      <c r="T142" s="42">
        <v>0.13184999999999999</v>
      </c>
      <c r="U142" s="39">
        <v>0.10879</v>
      </c>
      <c r="V142" s="43">
        <f t="shared" si="96"/>
        <v>0</v>
      </c>
      <c r="W142" s="45"/>
      <c r="X142" s="39"/>
      <c r="Y142" s="43"/>
      <c r="Z142" s="42"/>
      <c r="AA142" s="39"/>
      <c r="AB142" s="43"/>
      <c r="AC142" s="46">
        <f t="shared" si="99"/>
        <v>829.30617000000007</v>
      </c>
      <c r="AD142" s="47">
        <f t="shared" si="89"/>
        <v>1457.7619047619048</v>
      </c>
    </row>
    <row r="143" spans="1:30" ht="15.75" customHeight="1" x14ac:dyDescent="0.25">
      <c r="A143" s="37">
        <v>43435</v>
      </c>
      <c r="B143" s="38">
        <v>20</v>
      </c>
      <c r="C143" s="38">
        <v>22928</v>
      </c>
      <c r="D143" s="38">
        <v>0</v>
      </c>
      <c r="E143" s="38">
        <v>0</v>
      </c>
      <c r="F143" s="38"/>
      <c r="G143" s="38"/>
      <c r="H143" s="38"/>
      <c r="I143" s="38"/>
      <c r="J143" s="38">
        <f t="shared" si="97"/>
        <v>20</v>
      </c>
      <c r="K143" s="38">
        <f t="shared" si="98"/>
        <v>22928</v>
      </c>
      <c r="L143" s="39" t="s">
        <v>11</v>
      </c>
      <c r="M143" s="40" t="s">
        <v>47</v>
      </c>
      <c r="N143" s="40" t="s">
        <v>67</v>
      </c>
      <c r="P143" s="41">
        <f t="shared" si="93"/>
        <v>43435</v>
      </c>
      <c r="Q143" s="42">
        <v>0.11397</v>
      </c>
      <c r="R143" s="39">
        <v>0.10879</v>
      </c>
      <c r="S143" s="43">
        <f t="shared" si="94"/>
        <v>118.76704000000009</v>
      </c>
      <c r="T143" s="42">
        <v>0.11403000000000001</v>
      </c>
      <c r="U143" s="39">
        <v>0.10879</v>
      </c>
      <c r="V143" s="43">
        <f t="shared" si="96"/>
        <v>0</v>
      </c>
      <c r="W143" s="45"/>
      <c r="X143" s="39"/>
      <c r="Y143" s="43"/>
      <c r="Z143" s="42"/>
      <c r="AA143" s="39"/>
      <c r="AB143" s="43"/>
      <c r="AC143" s="46">
        <f t="shared" si="99"/>
        <v>118.76704000000009</v>
      </c>
      <c r="AD143" s="47">
        <f t="shared" si="89"/>
        <v>1146.4000000000001</v>
      </c>
    </row>
    <row r="144" spans="1:30" ht="15.75" customHeight="1" x14ac:dyDescent="0.25">
      <c r="A144" s="37">
        <v>43405</v>
      </c>
      <c r="B144" s="38">
        <v>19</v>
      </c>
      <c r="C144" s="38">
        <v>22496</v>
      </c>
      <c r="D144" s="38">
        <v>0</v>
      </c>
      <c r="E144" s="38">
        <v>0</v>
      </c>
      <c r="F144" s="38"/>
      <c r="G144" s="38"/>
      <c r="H144" s="38"/>
      <c r="I144" s="38"/>
      <c r="J144" s="38">
        <f t="shared" si="97"/>
        <v>19</v>
      </c>
      <c r="K144" s="38">
        <f t="shared" si="98"/>
        <v>22496</v>
      </c>
      <c r="L144" s="39" t="s">
        <v>11</v>
      </c>
      <c r="M144" s="40" t="s">
        <v>47</v>
      </c>
      <c r="N144" s="40" t="s">
        <v>67</v>
      </c>
      <c r="P144" s="41">
        <f t="shared" si="93"/>
        <v>43405</v>
      </c>
      <c r="Q144" s="42">
        <v>0.11397</v>
      </c>
      <c r="R144" s="39">
        <v>0.10879</v>
      </c>
      <c r="S144" s="43">
        <f t="shared" si="94"/>
        <v>116.52928000000009</v>
      </c>
      <c r="T144" s="42">
        <v>0.11403000000000001</v>
      </c>
      <c r="U144" s="39">
        <v>0.10879</v>
      </c>
      <c r="V144" s="43">
        <f t="shared" si="96"/>
        <v>0</v>
      </c>
      <c r="W144" s="45"/>
      <c r="X144" s="39"/>
      <c r="Y144" s="43"/>
      <c r="Z144" s="42"/>
      <c r="AA144" s="39"/>
      <c r="AB144" s="43"/>
      <c r="AC144" s="46">
        <f t="shared" si="99"/>
        <v>116.52928000000009</v>
      </c>
      <c r="AD144" s="47">
        <f t="shared" si="89"/>
        <v>1184</v>
      </c>
    </row>
    <row r="145" spans="1:30" ht="15.75" customHeight="1" x14ac:dyDescent="0.25">
      <c r="A145" s="37">
        <v>43374</v>
      </c>
      <c r="B145" s="38">
        <v>19</v>
      </c>
      <c r="C145" s="38">
        <v>20937</v>
      </c>
      <c r="D145" s="38">
        <v>0</v>
      </c>
      <c r="E145" s="38">
        <v>0</v>
      </c>
      <c r="F145" s="38"/>
      <c r="G145" s="38"/>
      <c r="H145" s="38"/>
      <c r="I145" s="38"/>
      <c r="J145" s="38">
        <f t="shared" si="97"/>
        <v>19</v>
      </c>
      <c r="K145" s="38">
        <f t="shared" si="98"/>
        <v>20937</v>
      </c>
      <c r="L145" s="39" t="s">
        <v>11</v>
      </c>
      <c r="M145" s="40" t="s">
        <v>47</v>
      </c>
      <c r="N145" s="40" t="s">
        <v>67</v>
      </c>
      <c r="P145" s="41">
        <f t="shared" si="93"/>
        <v>43374</v>
      </c>
      <c r="Q145" s="42">
        <v>0.11397</v>
      </c>
      <c r="R145" s="39">
        <v>0.10879</v>
      </c>
      <c r="S145" s="43">
        <f t="shared" si="94"/>
        <v>108.45366000000008</v>
      </c>
      <c r="T145" s="42">
        <v>0.11403000000000001</v>
      </c>
      <c r="U145" s="39">
        <v>0.10879</v>
      </c>
      <c r="V145" s="43">
        <f t="shared" si="96"/>
        <v>0</v>
      </c>
      <c r="W145" s="45"/>
      <c r="X145" s="39"/>
      <c r="Y145" s="43"/>
      <c r="Z145" s="42"/>
      <c r="AA145" s="39"/>
      <c r="AB145" s="43"/>
      <c r="AC145" s="46">
        <f t="shared" si="99"/>
        <v>108.45366000000008</v>
      </c>
      <c r="AD145" s="47">
        <f t="shared" si="89"/>
        <v>1101.9473684210527</v>
      </c>
    </row>
    <row r="146" spans="1:30" ht="15.75" customHeight="1" x14ac:dyDescent="0.25">
      <c r="A146" s="37">
        <v>43344</v>
      </c>
      <c r="B146" s="38">
        <v>18</v>
      </c>
      <c r="C146" s="38">
        <v>20568</v>
      </c>
      <c r="D146" s="38">
        <v>0</v>
      </c>
      <c r="E146" s="38">
        <v>0</v>
      </c>
      <c r="F146" s="38"/>
      <c r="G146" s="38"/>
      <c r="H146" s="38"/>
      <c r="I146" s="38"/>
      <c r="J146" s="38">
        <f t="shared" si="97"/>
        <v>18</v>
      </c>
      <c r="K146" s="38">
        <f t="shared" si="98"/>
        <v>20568</v>
      </c>
      <c r="L146" s="39" t="s">
        <v>11</v>
      </c>
      <c r="M146" s="40" t="s">
        <v>47</v>
      </c>
      <c r="N146" s="40" t="s">
        <v>67</v>
      </c>
      <c r="P146" s="41">
        <f t="shared" si="93"/>
        <v>43344</v>
      </c>
      <c r="Q146" s="42">
        <v>0.11397</v>
      </c>
      <c r="R146" s="39">
        <v>0.10879</v>
      </c>
      <c r="S146" s="43">
        <f t="shared" si="94"/>
        <v>106.54224000000008</v>
      </c>
      <c r="T146" s="42">
        <v>0.11403000000000001</v>
      </c>
      <c r="U146" s="39">
        <v>0.10879</v>
      </c>
      <c r="V146" s="43">
        <f t="shared" si="96"/>
        <v>0</v>
      </c>
      <c r="W146" s="45"/>
      <c r="X146" s="39"/>
      <c r="Y146" s="43"/>
      <c r="Z146" s="42"/>
      <c r="AA146" s="39"/>
      <c r="AB146" s="43"/>
      <c r="AC146" s="46">
        <f>AB146+Y146+S146+V146</f>
        <v>106.54224000000008</v>
      </c>
      <c r="AD146" s="47">
        <f t="shared" si="89"/>
        <v>1142.6666666666667</v>
      </c>
    </row>
    <row r="147" spans="1:30" ht="15.75" customHeight="1" x14ac:dyDescent="0.25">
      <c r="A147" s="37">
        <v>43313</v>
      </c>
      <c r="B147" s="38">
        <v>16</v>
      </c>
      <c r="C147" s="38">
        <v>17047</v>
      </c>
      <c r="D147" s="38">
        <v>0</v>
      </c>
      <c r="E147" s="38">
        <v>0</v>
      </c>
      <c r="F147" s="38"/>
      <c r="G147" s="38"/>
      <c r="H147" s="38"/>
      <c r="I147" s="38"/>
      <c r="J147" s="38">
        <f t="shared" si="97"/>
        <v>16</v>
      </c>
      <c r="K147" s="38">
        <f t="shared" si="98"/>
        <v>17047</v>
      </c>
      <c r="L147" s="39" t="s">
        <v>11</v>
      </c>
      <c r="M147" s="40" t="s">
        <v>47</v>
      </c>
      <c r="N147" s="40" t="s">
        <v>67</v>
      </c>
      <c r="P147" s="41">
        <f t="shared" si="93"/>
        <v>43313</v>
      </c>
      <c r="Q147" s="42">
        <v>0.11397</v>
      </c>
      <c r="R147" s="39">
        <v>0.10879</v>
      </c>
      <c r="S147" s="43">
        <f t="shared" si="94"/>
        <v>88.303460000000072</v>
      </c>
      <c r="T147" s="42">
        <v>0.11403000000000001</v>
      </c>
      <c r="U147" s="39">
        <v>0.10879</v>
      </c>
      <c r="V147" s="43">
        <f t="shared" si="96"/>
        <v>0</v>
      </c>
      <c r="W147" s="45"/>
      <c r="X147" s="39"/>
      <c r="Y147" s="43"/>
      <c r="Z147" s="42"/>
      <c r="AA147" s="39"/>
      <c r="AB147" s="43"/>
      <c r="AC147" s="46">
        <f>AB147+Y147+S147+V147</f>
        <v>88.303460000000072</v>
      </c>
      <c r="AD147" s="47">
        <f t="shared" si="89"/>
        <v>1065.4375</v>
      </c>
    </row>
    <row r="148" spans="1:30" ht="15.75" customHeight="1" x14ac:dyDescent="0.25">
      <c r="A148" s="37">
        <v>43282</v>
      </c>
      <c r="B148" s="38">
        <v>5</v>
      </c>
      <c r="C148" s="38">
        <v>8330</v>
      </c>
      <c r="D148" s="38">
        <v>0</v>
      </c>
      <c r="E148" s="38">
        <v>0</v>
      </c>
      <c r="F148" s="38"/>
      <c r="G148" s="38"/>
      <c r="H148" s="38"/>
      <c r="I148" s="38"/>
      <c r="J148" s="38">
        <f t="shared" si="97"/>
        <v>5</v>
      </c>
      <c r="K148" s="38">
        <f t="shared" si="98"/>
        <v>8330</v>
      </c>
      <c r="L148" s="39" t="s">
        <v>11</v>
      </c>
      <c r="M148" s="40" t="s">
        <v>47</v>
      </c>
      <c r="N148" s="40" t="s">
        <v>67</v>
      </c>
      <c r="P148" s="41">
        <f t="shared" si="93"/>
        <v>43282</v>
      </c>
      <c r="Q148" s="42">
        <v>0.11397</v>
      </c>
      <c r="R148" s="39">
        <v>0.10879</v>
      </c>
      <c r="S148" s="43">
        <f t="shared" si="94"/>
        <v>43.149400000000036</v>
      </c>
      <c r="T148" s="42">
        <v>0.11403000000000001</v>
      </c>
      <c r="U148" s="39">
        <v>0.10879</v>
      </c>
      <c r="V148" s="43">
        <f t="shared" si="96"/>
        <v>0</v>
      </c>
      <c r="W148" s="45"/>
      <c r="X148" s="39"/>
      <c r="Y148" s="43"/>
      <c r="Z148" s="42"/>
      <c r="AA148" s="39"/>
      <c r="AB148" s="43"/>
      <c r="AC148" s="46">
        <f>AB148+Y148+S148+V148</f>
        <v>43.149400000000036</v>
      </c>
      <c r="AD148" s="47">
        <f t="shared" si="89"/>
        <v>1666</v>
      </c>
    </row>
    <row r="149" spans="1:30" ht="15.75" customHeight="1" x14ac:dyDescent="0.25">
      <c r="A149" s="48">
        <f t="shared" ref="A149:A150" si="100">A150+31</f>
        <v>43253</v>
      </c>
      <c r="B149" s="49"/>
      <c r="C149" s="49"/>
      <c r="D149" s="49"/>
      <c r="E149" s="49"/>
      <c r="F149" s="49"/>
      <c r="G149" s="49"/>
      <c r="H149" s="49"/>
      <c r="I149" s="49"/>
      <c r="J149" s="49"/>
      <c r="K149" s="49"/>
      <c r="L149" s="51"/>
      <c r="M149" s="52"/>
      <c r="N149" s="52"/>
      <c r="P149" s="53">
        <f t="shared" si="93"/>
        <v>43253</v>
      </c>
      <c r="Q149" s="54"/>
      <c r="R149" s="55"/>
      <c r="S149" s="56"/>
      <c r="T149" s="54"/>
      <c r="U149" s="55"/>
      <c r="V149" s="57"/>
      <c r="W149" s="58"/>
      <c r="X149" s="55"/>
      <c r="Y149" s="56"/>
      <c r="Z149" s="54"/>
      <c r="AA149" s="55"/>
      <c r="AB149" s="56"/>
      <c r="AC149" s="59"/>
      <c r="AD149" s="60"/>
    </row>
    <row r="150" spans="1:30" ht="15.75" customHeight="1" x14ac:dyDescent="0.25">
      <c r="A150" s="48">
        <f t="shared" si="100"/>
        <v>43222</v>
      </c>
      <c r="B150" s="50"/>
      <c r="C150" s="50"/>
      <c r="D150" s="50"/>
      <c r="E150" s="50"/>
      <c r="F150" s="50"/>
      <c r="G150" s="50"/>
      <c r="H150" s="50"/>
      <c r="I150" s="50"/>
      <c r="J150" s="50"/>
      <c r="K150" s="50"/>
      <c r="L150" s="51"/>
      <c r="M150" s="52"/>
      <c r="N150" s="52"/>
      <c r="P150" s="53">
        <f t="shared" si="93"/>
        <v>43222</v>
      </c>
      <c r="Q150" s="54"/>
      <c r="R150" s="55"/>
      <c r="S150" s="56"/>
      <c r="T150" s="54"/>
      <c r="U150" s="55"/>
      <c r="V150" s="57"/>
      <c r="W150" s="58"/>
      <c r="X150" s="55"/>
      <c r="Y150" s="56"/>
      <c r="Z150" s="54"/>
      <c r="AA150" s="55"/>
      <c r="AB150" s="56"/>
      <c r="AC150" s="59"/>
      <c r="AD150" s="60"/>
    </row>
    <row r="151" spans="1:30" ht="15.75" customHeight="1" x14ac:dyDescent="0.25">
      <c r="A151" s="48">
        <v>43191</v>
      </c>
      <c r="B151" s="50"/>
      <c r="C151" s="50"/>
      <c r="D151" s="50"/>
      <c r="E151" s="50"/>
      <c r="F151" s="50"/>
      <c r="G151" s="50"/>
      <c r="H151" s="50"/>
      <c r="I151" s="50"/>
      <c r="J151" s="50"/>
      <c r="K151" s="50"/>
      <c r="L151" s="51"/>
      <c r="M151" s="52"/>
      <c r="N151" s="52"/>
      <c r="P151" s="53">
        <f t="shared" si="93"/>
        <v>43191</v>
      </c>
      <c r="Q151" s="54"/>
      <c r="R151" s="55"/>
      <c r="S151" s="56"/>
      <c r="T151" s="54"/>
      <c r="U151" s="55"/>
      <c r="V151" s="57"/>
      <c r="W151" s="58"/>
      <c r="X151" s="55"/>
      <c r="Y151" s="56"/>
      <c r="Z151" s="54"/>
      <c r="AA151" s="55"/>
      <c r="AB151" s="56"/>
      <c r="AC151" s="59"/>
      <c r="AD151" s="60"/>
    </row>
    <row r="153" spans="1:30" s="82" customFormat="1" ht="21" x14ac:dyDescent="0.35">
      <c r="A153" s="154" t="s">
        <v>61</v>
      </c>
      <c r="B153" s="155"/>
      <c r="C153" s="155"/>
      <c r="D153" s="155"/>
      <c r="E153" s="155"/>
      <c r="F153" s="155"/>
      <c r="G153" s="155"/>
      <c r="H153" s="155"/>
      <c r="I153" s="155"/>
      <c r="J153" s="155"/>
      <c r="K153" s="155"/>
      <c r="L153" s="155"/>
      <c r="M153" s="155"/>
      <c r="N153" s="156"/>
      <c r="O153" s="81"/>
      <c r="P153" s="157" t="str">
        <f>A153</f>
        <v>OPTIONAL GREEN 100</v>
      </c>
      <c r="Q153" s="158"/>
      <c r="R153" s="158"/>
      <c r="S153" s="158"/>
      <c r="T153" s="158"/>
      <c r="U153" s="158"/>
      <c r="V153" s="158"/>
      <c r="W153" s="158"/>
      <c r="X153" s="158"/>
      <c r="Y153" s="158"/>
      <c r="Z153" s="158"/>
      <c r="AA153" s="158"/>
      <c r="AB153" s="158"/>
      <c r="AC153" s="158"/>
      <c r="AD153" s="159"/>
    </row>
    <row r="154" spans="1:30" x14ac:dyDescent="0.25">
      <c r="A154" s="26"/>
      <c r="B154" s="26"/>
      <c r="C154" s="26"/>
      <c r="D154" s="26"/>
      <c r="E154" s="26"/>
      <c r="F154" s="26"/>
      <c r="G154" s="26"/>
      <c r="H154" s="26"/>
      <c r="I154" s="26"/>
      <c r="J154" s="26"/>
      <c r="K154" s="26"/>
      <c r="L154" s="26"/>
      <c r="M154" s="26"/>
      <c r="N154" s="26"/>
      <c r="P154" s="27"/>
      <c r="Q154" s="162" t="s">
        <v>26</v>
      </c>
      <c r="R154" s="162"/>
      <c r="S154" s="163"/>
      <c r="T154" s="164" t="s">
        <v>27</v>
      </c>
      <c r="U154" s="162"/>
      <c r="V154" s="163"/>
      <c r="W154" s="164" t="s">
        <v>28</v>
      </c>
      <c r="X154" s="162"/>
      <c r="Y154" s="163"/>
      <c r="Z154" s="164" t="s">
        <v>29</v>
      </c>
      <c r="AA154" s="162"/>
      <c r="AB154" s="163"/>
      <c r="AC154" s="28" t="s">
        <v>30</v>
      </c>
      <c r="AD154" s="160" t="s">
        <v>31</v>
      </c>
    </row>
    <row r="155" spans="1:30" ht="30" x14ac:dyDescent="0.25">
      <c r="A155" s="29" t="s">
        <v>32</v>
      </c>
      <c r="B155" s="29" t="s">
        <v>33</v>
      </c>
      <c r="C155" s="29" t="s">
        <v>34</v>
      </c>
      <c r="D155" s="29" t="s">
        <v>35</v>
      </c>
      <c r="E155" s="29" t="s">
        <v>36</v>
      </c>
      <c r="F155" s="29" t="s">
        <v>37</v>
      </c>
      <c r="G155" s="29" t="s">
        <v>38</v>
      </c>
      <c r="H155" s="29" t="s">
        <v>39</v>
      </c>
      <c r="I155" s="29" t="s">
        <v>40</v>
      </c>
      <c r="J155" s="29" t="s">
        <v>41</v>
      </c>
      <c r="K155" s="29" t="s">
        <v>42</v>
      </c>
      <c r="L155" s="29" t="s">
        <v>0</v>
      </c>
      <c r="M155" s="29" t="s">
        <v>15</v>
      </c>
      <c r="N155" s="29" t="s">
        <v>43</v>
      </c>
      <c r="P155" s="31" t="s">
        <v>32</v>
      </c>
      <c r="Q155" s="32" t="s">
        <v>44</v>
      </c>
      <c r="R155" s="33" t="s">
        <v>45</v>
      </c>
      <c r="S155" s="34" t="s">
        <v>46</v>
      </c>
      <c r="T155" s="35" t="s">
        <v>44</v>
      </c>
      <c r="U155" s="33" t="s">
        <v>45</v>
      </c>
      <c r="V155" s="34" t="s">
        <v>46</v>
      </c>
      <c r="W155" s="35" t="s">
        <v>51</v>
      </c>
      <c r="X155" s="33" t="s">
        <v>45</v>
      </c>
      <c r="Y155" s="34" t="s">
        <v>46</v>
      </c>
      <c r="Z155" s="35" t="s">
        <v>44</v>
      </c>
      <c r="AA155" s="33" t="s">
        <v>45</v>
      </c>
      <c r="AB155" s="34" t="s">
        <v>46</v>
      </c>
      <c r="AC155" s="34" t="s">
        <v>46</v>
      </c>
      <c r="AD155" s="161"/>
    </row>
    <row r="156" spans="1:30" hidden="1" x14ac:dyDescent="0.25">
      <c r="A156" s="37">
        <v>45261</v>
      </c>
      <c r="B156" s="38"/>
      <c r="C156" s="38"/>
      <c r="D156" s="38"/>
      <c r="E156" s="38"/>
      <c r="F156" s="38"/>
      <c r="G156" s="38"/>
      <c r="H156" s="38"/>
      <c r="I156" s="38"/>
      <c r="J156" s="38">
        <f t="shared" ref="J156:J167" si="101">B156+D156+F156+H156</f>
        <v>0</v>
      </c>
      <c r="K156" s="38">
        <f t="shared" ref="K156:K167" si="102">C156+E156+G156+I156</f>
        <v>0</v>
      </c>
      <c r="L156" s="39" t="s">
        <v>57</v>
      </c>
      <c r="M156" s="40" t="s">
        <v>63</v>
      </c>
      <c r="N156" s="40" t="s">
        <v>62</v>
      </c>
      <c r="P156" s="41">
        <f t="shared" ref="P156:P167" si="103">A156</f>
        <v>45261</v>
      </c>
      <c r="Q156" s="42">
        <v>0.16078000000000001</v>
      </c>
      <c r="R156" s="39">
        <v>0.1394</v>
      </c>
      <c r="S156" s="43">
        <f t="shared" ref="S156:S167" si="104">(Q156-R156)*C156</f>
        <v>0</v>
      </c>
      <c r="T156" s="42">
        <v>0.15898999999999999</v>
      </c>
      <c r="U156" s="39">
        <v>0.1394</v>
      </c>
      <c r="V156" s="43">
        <f t="shared" ref="V156:V167" si="105">(T156-U156)*E156</f>
        <v>0</v>
      </c>
      <c r="W156" s="45"/>
      <c r="X156" s="39"/>
      <c r="Y156" s="43"/>
      <c r="Z156" s="42"/>
      <c r="AA156" s="39"/>
      <c r="AB156" s="43"/>
      <c r="AC156" s="46">
        <f t="shared" ref="AC156:AC167" si="106">AB156+Y156+S156+V156</f>
        <v>0</v>
      </c>
      <c r="AD156" s="47">
        <f t="shared" ref="AD156:AD167" si="107">IFERROR(C156/B156,0)</f>
        <v>0</v>
      </c>
    </row>
    <row r="157" spans="1:30" hidden="1" x14ac:dyDescent="0.25">
      <c r="A157" s="37">
        <v>45231</v>
      </c>
      <c r="B157" s="38"/>
      <c r="C157" s="38"/>
      <c r="D157" s="38"/>
      <c r="E157" s="38"/>
      <c r="F157" s="38"/>
      <c r="G157" s="38"/>
      <c r="H157" s="38"/>
      <c r="I157" s="38"/>
      <c r="J157" s="38">
        <f t="shared" si="101"/>
        <v>0</v>
      </c>
      <c r="K157" s="38">
        <f t="shared" si="102"/>
        <v>0</v>
      </c>
      <c r="L157" s="39" t="s">
        <v>57</v>
      </c>
      <c r="M157" s="40" t="s">
        <v>63</v>
      </c>
      <c r="N157" s="40" t="s">
        <v>62</v>
      </c>
      <c r="P157" s="41">
        <f t="shared" si="103"/>
        <v>45231</v>
      </c>
      <c r="Q157" s="42">
        <v>0.16078000000000001</v>
      </c>
      <c r="R157" s="39">
        <v>0.1394</v>
      </c>
      <c r="S157" s="43">
        <f t="shared" si="104"/>
        <v>0</v>
      </c>
      <c r="T157" s="42">
        <v>0.15898999999999999</v>
      </c>
      <c r="U157" s="39">
        <v>0.1394</v>
      </c>
      <c r="V157" s="43">
        <f t="shared" si="105"/>
        <v>0</v>
      </c>
      <c r="W157" s="45"/>
      <c r="X157" s="39"/>
      <c r="Y157" s="43"/>
      <c r="Z157" s="42"/>
      <c r="AA157" s="39"/>
      <c r="AB157" s="43"/>
      <c r="AC157" s="46">
        <f t="shared" si="106"/>
        <v>0</v>
      </c>
      <c r="AD157" s="47">
        <f t="shared" si="107"/>
        <v>0</v>
      </c>
    </row>
    <row r="158" spans="1:30" hidden="1" x14ac:dyDescent="0.25">
      <c r="A158" s="37">
        <v>45200</v>
      </c>
      <c r="B158" s="38"/>
      <c r="C158" s="38"/>
      <c r="D158" s="38"/>
      <c r="E158" s="38"/>
      <c r="F158" s="38"/>
      <c r="G158" s="38"/>
      <c r="H158" s="38"/>
      <c r="I158" s="38"/>
      <c r="J158" s="38">
        <f t="shared" si="101"/>
        <v>0</v>
      </c>
      <c r="K158" s="38">
        <f t="shared" si="102"/>
        <v>0</v>
      </c>
      <c r="L158" s="39" t="s">
        <v>57</v>
      </c>
      <c r="M158" s="40" t="s">
        <v>63</v>
      </c>
      <c r="N158" s="40" t="s">
        <v>62</v>
      </c>
      <c r="P158" s="41">
        <f t="shared" si="103"/>
        <v>45200</v>
      </c>
      <c r="Q158" s="42">
        <v>0.16078000000000001</v>
      </c>
      <c r="R158" s="39">
        <v>0.1394</v>
      </c>
      <c r="S158" s="43">
        <f t="shared" si="104"/>
        <v>0</v>
      </c>
      <c r="T158" s="42">
        <v>0.15898999999999999</v>
      </c>
      <c r="U158" s="39">
        <v>0.1394</v>
      </c>
      <c r="V158" s="43">
        <f t="shared" si="105"/>
        <v>0</v>
      </c>
      <c r="W158" s="45"/>
      <c r="X158" s="39"/>
      <c r="Y158" s="43"/>
      <c r="Z158" s="42"/>
      <c r="AA158" s="39"/>
      <c r="AB158" s="43"/>
      <c r="AC158" s="46">
        <f t="shared" si="106"/>
        <v>0</v>
      </c>
      <c r="AD158" s="47">
        <f t="shared" si="107"/>
        <v>0</v>
      </c>
    </row>
    <row r="159" spans="1:30" hidden="1" x14ac:dyDescent="0.25">
      <c r="A159" s="37">
        <v>45170</v>
      </c>
      <c r="B159" s="38"/>
      <c r="C159" s="38"/>
      <c r="D159" s="38"/>
      <c r="E159" s="38"/>
      <c r="F159" s="38"/>
      <c r="G159" s="38"/>
      <c r="H159" s="38"/>
      <c r="I159" s="38"/>
      <c r="J159" s="38">
        <f t="shared" si="101"/>
        <v>0</v>
      </c>
      <c r="K159" s="38">
        <f t="shared" si="102"/>
        <v>0</v>
      </c>
      <c r="L159" s="39" t="s">
        <v>57</v>
      </c>
      <c r="M159" s="40" t="s">
        <v>63</v>
      </c>
      <c r="N159" s="40" t="s">
        <v>62</v>
      </c>
      <c r="P159" s="41">
        <f t="shared" si="103"/>
        <v>45170</v>
      </c>
      <c r="Q159" s="42">
        <v>0.16078000000000001</v>
      </c>
      <c r="R159" s="39">
        <v>0.1394</v>
      </c>
      <c r="S159" s="43">
        <f t="shared" si="104"/>
        <v>0</v>
      </c>
      <c r="T159" s="42">
        <v>0.15898999999999999</v>
      </c>
      <c r="U159" s="39">
        <v>0.1394</v>
      </c>
      <c r="V159" s="43">
        <f t="shared" si="105"/>
        <v>0</v>
      </c>
      <c r="W159" s="45"/>
      <c r="X159" s="39"/>
      <c r="Y159" s="43"/>
      <c r="Z159" s="42"/>
      <c r="AA159" s="39"/>
      <c r="AB159" s="43"/>
      <c r="AC159" s="46">
        <f t="shared" si="106"/>
        <v>0</v>
      </c>
      <c r="AD159" s="47">
        <f t="shared" si="107"/>
        <v>0</v>
      </c>
    </row>
    <row r="160" spans="1:30" hidden="1" x14ac:dyDescent="0.25">
      <c r="A160" s="37">
        <v>45139</v>
      </c>
      <c r="B160" s="38"/>
      <c r="C160" s="38"/>
      <c r="D160" s="38"/>
      <c r="E160" s="38"/>
      <c r="F160" s="38"/>
      <c r="G160" s="38"/>
      <c r="H160" s="38"/>
      <c r="I160" s="38"/>
      <c r="J160" s="38">
        <f t="shared" si="101"/>
        <v>0</v>
      </c>
      <c r="K160" s="38">
        <f t="shared" si="102"/>
        <v>0</v>
      </c>
      <c r="L160" s="39" t="s">
        <v>57</v>
      </c>
      <c r="M160" s="40" t="s">
        <v>63</v>
      </c>
      <c r="N160" s="40" t="s">
        <v>62</v>
      </c>
      <c r="P160" s="41">
        <f t="shared" si="103"/>
        <v>45139</v>
      </c>
      <c r="Q160" s="42">
        <v>0.16078000000000001</v>
      </c>
      <c r="R160" s="39">
        <v>0.1394</v>
      </c>
      <c r="S160" s="43">
        <f t="shared" si="104"/>
        <v>0</v>
      </c>
      <c r="T160" s="42">
        <v>0.15898999999999999</v>
      </c>
      <c r="U160" s="39">
        <v>0.1394</v>
      </c>
      <c r="V160" s="43">
        <f t="shared" si="105"/>
        <v>0</v>
      </c>
      <c r="W160" s="45"/>
      <c r="X160" s="39"/>
      <c r="Y160" s="43"/>
      <c r="Z160" s="42"/>
      <c r="AA160" s="39"/>
      <c r="AB160" s="43"/>
      <c r="AC160" s="46">
        <f t="shared" si="106"/>
        <v>0</v>
      </c>
      <c r="AD160" s="47">
        <f t="shared" si="107"/>
        <v>0</v>
      </c>
    </row>
    <row r="161" spans="1:30" hidden="1" x14ac:dyDescent="0.25">
      <c r="A161" s="37">
        <v>45108</v>
      </c>
      <c r="B161" s="38"/>
      <c r="C161" s="38"/>
      <c r="D161" s="38"/>
      <c r="E161" s="38"/>
      <c r="F161" s="38"/>
      <c r="G161" s="38"/>
      <c r="H161" s="38"/>
      <c r="I161" s="38"/>
      <c r="J161" s="38">
        <f t="shared" si="101"/>
        <v>0</v>
      </c>
      <c r="K161" s="38">
        <f t="shared" si="102"/>
        <v>0</v>
      </c>
      <c r="L161" s="39" t="s">
        <v>57</v>
      </c>
      <c r="M161" s="40" t="s">
        <v>63</v>
      </c>
      <c r="N161" s="40" t="s">
        <v>62</v>
      </c>
      <c r="P161" s="41">
        <f t="shared" si="103"/>
        <v>45108</v>
      </c>
      <c r="Q161" s="42">
        <v>0.16078000000000001</v>
      </c>
      <c r="R161" s="39">
        <v>0.1394</v>
      </c>
      <c r="S161" s="43">
        <f t="shared" si="104"/>
        <v>0</v>
      </c>
      <c r="T161" s="42">
        <v>0.15898999999999999</v>
      </c>
      <c r="U161" s="39">
        <v>0.1394</v>
      </c>
      <c r="V161" s="43">
        <f t="shared" si="105"/>
        <v>0</v>
      </c>
      <c r="W161" s="45"/>
      <c r="X161" s="39"/>
      <c r="Y161" s="43"/>
      <c r="Z161" s="42"/>
      <c r="AA161" s="39"/>
      <c r="AB161" s="43"/>
      <c r="AC161" s="46">
        <f t="shared" si="106"/>
        <v>0</v>
      </c>
      <c r="AD161" s="47">
        <f t="shared" si="107"/>
        <v>0</v>
      </c>
    </row>
    <row r="162" spans="1:30" x14ac:dyDescent="0.25">
      <c r="A162" s="37">
        <v>45078</v>
      </c>
      <c r="B162" s="38">
        <v>19</v>
      </c>
      <c r="C162" s="38">
        <v>11024</v>
      </c>
      <c r="D162" s="38">
        <v>1</v>
      </c>
      <c r="E162" s="38">
        <v>418</v>
      </c>
      <c r="F162" s="38"/>
      <c r="G162" s="38"/>
      <c r="H162" s="38"/>
      <c r="I162" s="38"/>
      <c r="J162" s="38">
        <f t="shared" si="101"/>
        <v>20</v>
      </c>
      <c r="K162" s="38">
        <f t="shared" si="102"/>
        <v>11442</v>
      </c>
      <c r="L162" s="39" t="s">
        <v>57</v>
      </c>
      <c r="M162" s="40" t="s">
        <v>63</v>
      </c>
      <c r="N162" s="40" t="s">
        <v>62</v>
      </c>
      <c r="P162" s="41">
        <f t="shared" si="103"/>
        <v>45078</v>
      </c>
      <c r="Q162" s="42">
        <v>0.25775999999999999</v>
      </c>
      <c r="R162" s="129">
        <v>0.1394</v>
      </c>
      <c r="S162" s="43">
        <f t="shared" si="104"/>
        <v>1304.8006399999999</v>
      </c>
      <c r="T162" s="42">
        <v>0.26175999999999999</v>
      </c>
      <c r="U162" s="129">
        <v>0.1394</v>
      </c>
      <c r="V162" s="43">
        <f t="shared" si="105"/>
        <v>51.146479999999997</v>
      </c>
      <c r="W162" s="45"/>
      <c r="X162" s="39"/>
      <c r="Y162" s="43"/>
      <c r="Z162" s="42"/>
      <c r="AA162" s="39"/>
      <c r="AB162" s="43"/>
      <c r="AC162" s="46">
        <f t="shared" si="106"/>
        <v>1355.9471199999998</v>
      </c>
      <c r="AD162" s="47">
        <f t="shared" si="107"/>
        <v>580.21052631578948</v>
      </c>
    </row>
    <row r="163" spans="1:30" x14ac:dyDescent="0.25">
      <c r="A163" s="37">
        <v>45047</v>
      </c>
      <c r="B163" s="38">
        <v>16</v>
      </c>
      <c r="C163" s="38">
        <v>11710</v>
      </c>
      <c r="D163" s="38">
        <v>1</v>
      </c>
      <c r="E163" s="38">
        <v>618</v>
      </c>
      <c r="F163" s="38"/>
      <c r="G163" s="38"/>
      <c r="H163" s="38"/>
      <c r="I163" s="38"/>
      <c r="J163" s="38">
        <f t="shared" si="101"/>
        <v>17</v>
      </c>
      <c r="K163" s="38">
        <f t="shared" si="102"/>
        <v>12328</v>
      </c>
      <c r="L163" s="39" t="s">
        <v>57</v>
      </c>
      <c r="M163" s="40" t="s">
        <v>63</v>
      </c>
      <c r="N163" s="40" t="s">
        <v>62</v>
      </c>
      <c r="P163" s="41">
        <f t="shared" si="103"/>
        <v>45047</v>
      </c>
      <c r="Q163" s="42">
        <v>0.25775999999999999</v>
      </c>
      <c r="R163" s="129">
        <v>0.1394</v>
      </c>
      <c r="S163" s="43">
        <f t="shared" si="104"/>
        <v>1385.9956</v>
      </c>
      <c r="T163" s="42">
        <v>0.26175999999999999</v>
      </c>
      <c r="U163" s="129">
        <v>0.1394</v>
      </c>
      <c r="V163" s="43">
        <f t="shared" si="105"/>
        <v>75.618479999999991</v>
      </c>
      <c r="W163" s="45"/>
      <c r="X163" s="39"/>
      <c r="Y163" s="43"/>
      <c r="Z163" s="42"/>
      <c r="AA163" s="39"/>
      <c r="AB163" s="43"/>
      <c r="AC163" s="46">
        <f t="shared" si="106"/>
        <v>1461.6140800000001</v>
      </c>
      <c r="AD163" s="47">
        <f t="shared" si="107"/>
        <v>731.875</v>
      </c>
    </row>
    <row r="164" spans="1:30" x14ac:dyDescent="0.25">
      <c r="A164" s="37">
        <v>45017</v>
      </c>
      <c r="B164" s="38">
        <v>18</v>
      </c>
      <c r="C164" s="38">
        <v>15229</v>
      </c>
      <c r="D164" s="38">
        <v>1</v>
      </c>
      <c r="E164" s="38">
        <v>625</v>
      </c>
      <c r="F164" s="38"/>
      <c r="G164" s="38"/>
      <c r="H164" s="38"/>
      <c r="I164" s="38"/>
      <c r="J164" s="38">
        <f t="shared" si="101"/>
        <v>19</v>
      </c>
      <c r="K164" s="38">
        <f t="shared" si="102"/>
        <v>15854</v>
      </c>
      <c r="L164" s="39" t="s">
        <v>57</v>
      </c>
      <c r="M164" s="40" t="s">
        <v>63</v>
      </c>
      <c r="N164" s="40" t="s">
        <v>62</v>
      </c>
      <c r="P164" s="41">
        <f t="shared" si="103"/>
        <v>45017</v>
      </c>
      <c r="Q164" s="42">
        <v>0.25775999999999999</v>
      </c>
      <c r="R164" s="129">
        <v>0.1394</v>
      </c>
      <c r="S164" s="43">
        <f t="shared" si="104"/>
        <v>1802.5044399999999</v>
      </c>
      <c r="T164" s="42">
        <v>0.26175999999999999</v>
      </c>
      <c r="U164" s="129">
        <v>0.1394</v>
      </c>
      <c r="V164" s="43">
        <f t="shared" si="105"/>
        <v>76.474999999999994</v>
      </c>
      <c r="W164" s="45"/>
      <c r="X164" s="39"/>
      <c r="Y164" s="43"/>
      <c r="Z164" s="42"/>
      <c r="AA164" s="39"/>
      <c r="AB164" s="43"/>
      <c r="AC164" s="46">
        <f t="shared" si="106"/>
        <v>1878.9794399999998</v>
      </c>
      <c r="AD164" s="47">
        <f t="shared" si="107"/>
        <v>846.05555555555554</v>
      </c>
    </row>
    <row r="165" spans="1:30" x14ac:dyDescent="0.25">
      <c r="A165" s="37">
        <v>44986</v>
      </c>
      <c r="B165" s="38">
        <v>20</v>
      </c>
      <c r="C165" s="38">
        <v>18931</v>
      </c>
      <c r="D165" s="38">
        <v>1</v>
      </c>
      <c r="E165" s="38">
        <v>1383</v>
      </c>
      <c r="F165" s="38"/>
      <c r="G165" s="38"/>
      <c r="H165" s="38"/>
      <c r="I165" s="38"/>
      <c r="J165" s="38">
        <f t="shared" si="101"/>
        <v>21</v>
      </c>
      <c r="K165" s="38">
        <f t="shared" si="102"/>
        <v>20314</v>
      </c>
      <c r="L165" s="39" t="s">
        <v>57</v>
      </c>
      <c r="M165" s="40" t="s">
        <v>63</v>
      </c>
      <c r="N165" s="40" t="s">
        <v>62</v>
      </c>
      <c r="P165" s="41">
        <f t="shared" si="103"/>
        <v>44986</v>
      </c>
      <c r="Q165" s="42">
        <v>0.25775999999999999</v>
      </c>
      <c r="R165" s="129">
        <v>0.1394</v>
      </c>
      <c r="S165" s="43">
        <f t="shared" si="104"/>
        <v>2240.6731599999998</v>
      </c>
      <c r="T165" s="42">
        <v>0.26175999999999999</v>
      </c>
      <c r="U165" s="129">
        <v>0.1394</v>
      </c>
      <c r="V165" s="43">
        <f t="shared" si="105"/>
        <v>169.22388000000001</v>
      </c>
      <c r="W165" s="45"/>
      <c r="X165" s="39"/>
      <c r="Y165" s="43"/>
      <c r="Z165" s="42"/>
      <c r="AA165" s="39"/>
      <c r="AB165" s="43"/>
      <c r="AC165" s="46">
        <f t="shared" si="106"/>
        <v>2409.8970399999998</v>
      </c>
      <c r="AD165" s="47">
        <f t="shared" si="107"/>
        <v>946.55</v>
      </c>
    </row>
    <row r="166" spans="1:30" ht="15.75" customHeight="1" x14ac:dyDescent="0.25">
      <c r="A166" s="37">
        <v>44958</v>
      </c>
      <c r="B166" s="38">
        <v>20</v>
      </c>
      <c r="C166" s="38">
        <v>22807</v>
      </c>
      <c r="D166" s="38">
        <v>1</v>
      </c>
      <c r="E166" s="38">
        <v>739</v>
      </c>
      <c r="F166" s="38"/>
      <c r="G166" s="38"/>
      <c r="H166" s="38"/>
      <c r="I166" s="38"/>
      <c r="J166" s="38">
        <f t="shared" si="101"/>
        <v>21</v>
      </c>
      <c r="K166" s="38">
        <f t="shared" si="102"/>
        <v>23546</v>
      </c>
      <c r="L166" s="39" t="s">
        <v>57</v>
      </c>
      <c r="M166" s="40" t="s">
        <v>63</v>
      </c>
      <c r="N166" s="40" t="s">
        <v>62</v>
      </c>
      <c r="P166" s="41">
        <f t="shared" si="103"/>
        <v>44958</v>
      </c>
      <c r="Q166" s="42">
        <v>0.25775999999999999</v>
      </c>
      <c r="R166" s="129">
        <v>0.1394</v>
      </c>
      <c r="S166" s="43">
        <f t="shared" si="104"/>
        <v>2699.4365199999997</v>
      </c>
      <c r="T166" s="42">
        <v>0.26175999999999999</v>
      </c>
      <c r="U166" s="129">
        <v>0.1394</v>
      </c>
      <c r="V166" s="43">
        <f t="shared" si="105"/>
        <v>90.424039999999991</v>
      </c>
      <c r="W166" s="45"/>
      <c r="X166" s="39"/>
      <c r="Y166" s="43"/>
      <c r="Z166" s="42"/>
      <c r="AA166" s="39"/>
      <c r="AB166" s="43"/>
      <c r="AC166" s="46">
        <f t="shared" si="106"/>
        <v>2789.8605599999996</v>
      </c>
      <c r="AD166" s="47">
        <f t="shared" si="107"/>
        <v>1140.3499999999999</v>
      </c>
    </row>
    <row r="167" spans="1:30" ht="15.75" customHeight="1" x14ac:dyDescent="0.25">
      <c r="A167" s="37">
        <v>44927</v>
      </c>
      <c r="B167" s="38">
        <v>20</v>
      </c>
      <c r="C167" s="38">
        <v>23104</v>
      </c>
      <c r="D167" s="38">
        <v>1</v>
      </c>
      <c r="E167" s="38">
        <v>725</v>
      </c>
      <c r="F167" s="38"/>
      <c r="G167" s="38"/>
      <c r="H167" s="38"/>
      <c r="I167" s="38"/>
      <c r="J167" s="38">
        <f t="shared" si="101"/>
        <v>21</v>
      </c>
      <c r="K167" s="38">
        <f t="shared" si="102"/>
        <v>23829</v>
      </c>
      <c r="L167" s="39" t="s">
        <v>57</v>
      </c>
      <c r="M167" s="40" t="s">
        <v>63</v>
      </c>
      <c r="N167" s="40" t="s">
        <v>62</v>
      </c>
      <c r="P167" s="41">
        <f t="shared" si="103"/>
        <v>44927</v>
      </c>
      <c r="Q167" s="42">
        <v>0.25775999999999999</v>
      </c>
      <c r="R167" s="129">
        <v>0.1394</v>
      </c>
      <c r="S167" s="43">
        <f t="shared" si="104"/>
        <v>2734.5894399999997</v>
      </c>
      <c r="T167" s="42">
        <v>0.26175999999999999</v>
      </c>
      <c r="U167" s="129">
        <v>0.1394</v>
      </c>
      <c r="V167" s="43">
        <f t="shared" si="105"/>
        <v>88.710999999999999</v>
      </c>
      <c r="W167" s="45"/>
      <c r="X167" s="39"/>
      <c r="Y167" s="43"/>
      <c r="Z167" s="42"/>
      <c r="AA167" s="39"/>
      <c r="AB167" s="43"/>
      <c r="AC167" s="46">
        <f t="shared" si="106"/>
        <v>2823.3004399999995</v>
      </c>
      <c r="AD167" s="47">
        <f t="shared" si="107"/>
        <v>1155.2</v>
      </c>
    </row>
    <row r="168" spans="1:30" ht="15.75" customHeight="1" x14ac:dyDescent="0.25">
      <c r="A168" s="37">
        <v>44896</v>
      </c>
      <c r="B168" s="38">
        <v>20</v>
      </c>
      <c r="C168" s="38">
        <v>27085</v>
      </c>
      <c r="D168" s="38">
        <v>1</v>
      </c>
      <c r="E168" s="38">
        <v>884</v>
      </c>
      <c r="F168" s="38"/>
      <c r="G168" s="38"/>
      <c r="H168" s="38"/>
      <c r="I168" s="38"/>
      <c r="J168" s="38">
        <f t="shared" ref="J168" si="108">B168+D168+F168+H168</f>
        <v>21</v>
      </c>
      <c r="K168" s="38">
        <f t="shared" ref="K168" si="109">C168+E168+G168+I168</f>
        <v>27969</v>
      </c>
      <c r="L168" s="39" t="s">
        <v>57</v>
      </c>
      <c r="M168" s="40" t="s">
        <v>63</v>
      </c>
      <c r="N168" s="40" t="s">
        <v>62</v>
      </c>
      <c r="P168" s="41">
        <f t="shared" ref="P168" si="110">A168</f>
        <v>44896</v>
      </c>
      <c r="Q168" s="42">
        <v>0.17871000000000001</v>
      </c>
      <c r="R168" s="129">
        <v>0.1394</v>
      </c>
      <c r="S168" s="43">
        <f t="shared" ref="S168" si="111">(Q168-R168)*C168</f>
        <v>1064.7113500000003</v>
      </c>
      <c r="T168" s="42">
        <v>0.17827000000000001</v>
      </c>
      <c r="U168" s="129">
        <v>0.1394</v>
      </c>
      <c r="V168" s="43">
        <f t="shared" ref="V168" si="112">(T168-U168)*E168</f>
        <v>34.361080000000015</v>
      </c>
      <c r="W168" s="45"/>
      <c r="X168" s="39"/>
      <c r="Y168" s="43"/>
      <c r="Z168" s="42"/>
      <c r="AA168" s="39"/>
      <c r="AB168" s="43"/>
      <c r="AC168" s="46">
        <f t="shared" ref="AC168" si="113">AB168+Y168+S168+V168</f>
        <v>1099.0724300000002</v>
      </c>
      <c r="AD168" s="47">
        <f t="shared" ref="AD168" si="114">IFERROR(C168/B168,0)</f>
        <v>1354.25</v>
      </c>
    </row>
    <row r="169" spans="1:30" ht="15.75" customHeight="1" x14ac:dyDescent="0.25">
      <c r="A169" s="37">
        <v>44866</v>
      </c>
      <c r="B169" s="38">
        <v>20</v>
      </c>
      <c r="C169" s="38">
        <v>18831</v>
      </c>
      <c r="D169" s="38">
        <v>1</v>
      </c>
      <c r="E169" s="38">
        <v>595</v>
      </c>
      <c r="F169" s="38"/>
      <c r="G169" s="38"/>
      <c r="H169" s="38"/>
      <c r="I169" s="38"/>
      <c r="J169" s="38">
        <f t="shared" ref="J169:J179" si="115">B169+D169+F169+H169</f>
        <v>21</v>
      </c>
      <c r="K169" s="38">
        <f t="shared" ref="K169:K179" si="116">C169+E169+G169+I169</f>
        <v>19426</v>
      </c>
      <c r="L169" s="39" t="s">
        <v>57</v>
      </c>
      <c r="M169" s="40" t="s">
        <v>63</v>
      </c>
      <c r="N169" s="40" t="s">
        <v>62</v>
      </c>
      <c r="P169" s="41">
        <f t="shared" ref="P169:P179" si="117">A169</f>
        <v>44866</v>
      </c>
      <c r="Q169" s="42">
        <v>0.17871000000000001</v>
      </c>
      <c r="R169" s="129">
        <v>0.1394</v>
      </c>
      <c r="S169" s="43">
        <f t="shared" ref="S169:S179" si="118">(Q169-R169)*C169</f>
        <v>740.24661000000026</v>
      </c>
      <c r="T169" s="42">
        <v>0.17827000000000001</v>
      </c>
      <c r="U169" s="129">
        <v>0.1394</v>
      </c>
      <c r="V169" s="43">
        <f t="shared" ref="V169:V173" si="119">(T169-U169)*E169</f>
        <v>23.12765000000001</v>
      </c>
      <c r="W169" s="45"/>
      <c r="X169" s="39"/>
      <c r="Y169" s="43"/>
      <c r="Z169" s="42"/>
      <c r="AA169" s="39"/>
      <c r="AB169" s="43"/>
      <c r="AC169" s="46">
        <f t="shared" ref="AC169:AC179" si="120">AB169+Y169+S169+V169</f>
        <v>763.37426000000028</v>
      </c>
      <c r="AD169" s="47">
        <f t="shared" ref="AD169:AD179" si="121">IFERROR(C169/B169,0)</f>
        <v>941.55</v>
      </c>
    </row>
    <row r="170" spans="1:30" ht="15.75" customHeight="1" x14ac:dyDescent="0.25">
      <c r="A170" s="37">
        <v>44835</v>
      </c>
      <c r="B170" s="38">
        <v>19</v>
      </c>
      <c r="C170" s="38">
        <v>14861</v>
      </c>
      <c r="D170" s="38">
        <v>2</v>
      </c>
      <c r="E170" s="38">
        <v>1147</v>
      </c>
      <c r="F170" s="38"/>
      <c r="G170" s="38"/>
      <c r="H170" s="38"/>
      <c r="I170" s="38"/>
      <c r="J170" s="38">
        <f t="shared" si="115"/>
        <v>21</v>
      </c>
      <c r="K170" s="38">
        <f t="shared" si="116"/>
        <v>16008</v>
      </c>
      <c r="L170" s="39" t="s">
        <v>57</v>
      </c>
      <c r="M170" s="40" t="s">
        <v>63</v>
      </c>
      <c r="N170" s="40" t="s">
        <v>62</v>
      </c>
      <c r="P170" s="41">
        <f t="shared" si="117"/>
        <v>44835</v>
      </c>
      <c r="Q170" s="42">
        <v>0.17871000000000001</v>
      </c>
      <c r="R170" s="129">
        <v>0.1394</v>
      </c>
      <c r="S170" s="43">
        <f t="shared" si="118"/>
        <v>584.18591000000015</v>
      </c>
      <c r="T170" s="42">
        <v>0.17827000000000001</v>
      </c>
      <c r="U170" s="129">
        <v>0.1394</v>
      </c>
      <c r="V170" s="43">
        <f t="shared" si="119"/>
        <v>44.583890000000018</v>
      </c>
      <c r="W170" s="45"/>
      <c r="X170" s="39"/>
      <c r="Y170" s="43"/>
      <c r="Z170" s="42"/>
      <c r="AA170" s="39"/>
      <c r="AB170" s="43"/>
      <c r="AC170" s="46">
        <f t="shared" si="120"/>
        <v>628.76980000000015</v>
      </c>
      <c r="AD170" s="47">
        <f t="shared" si="121"/>
        <v>782.15789473684208</v>
      </c>
    </row>
    <row r="171" spans="1:30" ht="15.75" customHeight="1" x14ac:dyDescent="0.25">
      <c r="A171" s="37">
        <v>44805</v>
      </c>
      <c r="B171" s="38">
        <v>19</v>
      </c>
      <c r="C171" s="38">
        <v>11720</v>
      </c>
      <c r="D171" s="38">
        <v>2</v>
      </c>
      <c r="E171" s="38">
        <v>936</v>
      </c>
      <c r="F171" s="38"/>
      <c r="G171" s="38"/>
      <c r="H171" s="38"/>
      <c r="I171" s="38"/>
      <c r="J171" s="38">
        <f t="shared" si="115"/>
        <v>21</v>
      </c>
      <c r="K171" s="38">
        <f t="shared" si="116"/>
        <v>12656</v>
      </c>
      <c r="L171" s="39" t="s">
        <v>57</v>
      </c>
      <c r="M171" s="40" t="s">
        <v>63</v>
      </c>
      <c r="N171" s="40" t="s">
        <v>62</v>
      </c>
      <c r="P171" s="41">
        <f t="shared" si="117"/>
        <v>44805</v>
      </c>
      <c r="Q171" s="42">
        <v>0.17871000000000001</v>
      </c>
      <c r="R171" s="129">
        <v>0.1394</v>
      </c>
      <c r="S171" s="43">
        <f t="shared" si="118"/>
        <v>460.71320000000014</v>
      </c>
      <c r="T171" s="42">
        <v>0.17827000000000001</v>
      </c>
      <c r="U171" s="129">
        <v>0.1394</v>
      </c>
      <c r="V171" s="43">
        <f t="shared" si="119"/>
        <v>36.382320000000014</v>
      </c>
      <c r="W171" s="45"/>
      <c r="X171" s="39"/>
      <c r="Y171" s="43"/>
      <c r="Z171" s="42"/>
      <c r="AA171" s="39"/>
      <c r="AB171" s="43"/>
      <c r="AC171" s="46">
        <f t="shared" si="120"/>
        <v>497.09552000000014</v>
      </c>
      <c r="AD171" s="47">
        <f t="shared" si="121"/>
        <v>616.84210526315792</v>
      </c>
    </row>
    <row r="172" spans="1:30" ht="15.75" customHeight="1" x14ac:dyDescent="0.25">
      <c r="A172" s="37">
        <v>44774</v>
      </c>
      <c r="B172" s="38">
        <v>18</v>
      </c>
      <c r="C172" s="38">
        <v>13958</v>
      </c>
      <c r="D172" s="38">
        <v>2</v>
      </c>
      <c r="E172" s="38">
        <v>194</v>
      </c>
      <c r="F172" s="38"/>
      <c r="G172" s="38"/>
      <c r="H172" s="38"/>
      <c r="I172" s="38"/>
      <c r="J172" s="38">
        <f t="shared" si="115"/>
        <v>20</v>
      </c>
      <c r="K172" s="38">
        <f t="shared" si="116"/>
        <v>14152</v>
      </c>
      <c r="L172" s="39" t="s">
        <v>57</v>
      </c>
      <c r="M172" s="40" t="s">
        <v>63</v>
      </c>
      <c r="N172" s="40" t="s">
        <v>62</v>
      </c>
      <c r="P172" s="41">
        <f t="shared" si="117"/>
        <v>44774</v>
      </c>
      <c r="Q172" s="42">
        <v>0.17871000000000001</v>
      </c>
      <c r="R172" s="129">
        <v>0.1394</v>
      </c>
      <c r="S172" s="43">
        <f t="shared" si="118"/>
        <v>548.68898000000013</v>
      </c>
      <c r="T172" s="42">
        <v>0.17827000000000001</v>
      </c>
      <c r="U172" s="129">
        <v>0.1394</v>
      </c>
      <c r="V172" s="43">
        <f t="shared" si="119"/>
        <v>7.5407800000000034</v>
      </c>
      <c r="W172" s="45"/>
      <c r="X172" s="39"/>
      <c r="Y172" s="43"/>
      <c r="Z172" s="42"/>
      <c r="AA172" s="39"/>
      <c r="AB172" s="43"/>
      <c r="AC172" s="46">
        <f t="shared" si="120"/>
        <v>556.22976000000017</v>
      </c>
      <c r="AD172" s="47">
        <f t="shared" si="121"/>
        <v>775.44444444444446</v>
      </c>
    </row>
    <row r="173" spans="1:30" ht="15.75" customHeight="1" x14ac:dyDescent="0.25">
      <c r="A173" s="37">
        <v>44743</v>
      </c>
      <c r="B173" s="38">
        <v>19</v>
      </c>
      <c r="C173" s="38">
        <v>20800</v>
      </c>
      <c r="D173" s="38">
        <v>2</v>
      </c>
      <c r="E173" s="38">
        <v>211</v>
      </c>
      <c r="F173" s="38"/>
      <c r="G173" s="38"/>
      <c r="H173" s="38"/>
      <c r="I173" s="38"/>
      <c r="J173" s="38">
        <f t="shared" si="115"/>
        <v>21</v>
      </c>
      <c r="K173" s="38">
        <f t="shared" si="116"/>
        <v>21011</v>
      </c>
      <c r="L173" s="39" t="s">
        <v>57</v>
      </c>
      <c r="M173" s="40" t="s">
        <v>63</v>
      </c>
      <c r="N173" s="40" t="s">
        <v>62</v>
      </c>
      <c r="P173" s="41">
        <f t="shared" si="117"/>
        <v>44743</v>
      </c>
      <c r="Q173" s="42">
        <v>0.17871000000000001</v>
      </c>
      <c r="R173" s="129">
        <v>0.1394</v>
      </c>
      <c r="S173" s="43">
        <f t="shared" si="118"/>
        <v>817.64800000000025</v>
      </c>
      <c r="T173" s="42">
        <v>0.17827000000000001</v>
      </c>
      <c r="U173" s="129">
        <v>0.1394</v>
      </c>
      <c r="V173" s="43">
        <f t="shared" si="119"/>
        <v>8.2015700000000038</v>
      </c>
      <c r="W173" s="45"/>
      <c r="X173" s="39"/>
      <c r="Y173" s="43"/>
      <c r="Z173" s="42"/>
      <c r="AA173" s="39"/>
      <c r="AB173" s="43"/>
      <c r="AC173" s="46">
        <f t="shared" si="120"/>
        <v>825.84957000000031</v>
      </c>
      <c r="AD173" s="47">
        <f t="shared" si="121"/>
        <v>1094.7368421052631</v>
      </c>
    </row>
    <row r="174" spans="1:30" ht="15.75" customHeight="1" x14ac:dyDescent="0.25">
      <c r="A174" s="37">
        <v>44713</v>
      </c>
      <c r="B174" s="38">
        <v>19</v>
      </c>
      <c r="C174" s="38">
        <v>13488</v>
      </c>
      <c r="D174" s="38">
        <v>2</v>
      </c>
      <c r="E174" s="38">
        <v>715</v>
      </c>
      <c r="F174" s="38"/>
      <c r="G174" s="38"/>
      <c r="H174" s="38"/>
      <c r="I174" s="38"/>
      <c r="J174" s="38">
        <f t="shared" si="115"/>
        <v>21</v>
      </c>
      <c r="K174" s="38">
        <f t="shared" si="116"/>
        <v>14203</v>
      </c>
      <c r="L174" s="39" t="s">
        <v>57</v>
      </c>
      <c r="M174" s="40" t="s">
        <v>63</v>
      </c>
      <c r="N174" s="40" t="s">
        <v>62</v>
      </c>
      <c r="P174" s="41">
        <f t="shared" si="117"/>
        <v>44713</v>
      </c>
      <c r="Q174" s="42">
        <v>0.15764</v>
      </c>
      <c r="R174" s="129">
        <v>0.1394</v>
      </c>
      <c r="S174" s="43">
        <f t="shared" si="118"/>
        <v>246.02112000000008</v>
      </c>
      <c r="T174" s="42">
        <v>0.14761000000000002</v>
      </c>
      <c r="U174" s="129">
        <v>0.1394</v>
      </c>
      <c r="V174" s="43">
        <f>(T174-U174)*E174</f>
        <v>5.8701500000000166</v>
      </c>
      <c r="W174" s="45"/>
      <c r="X174" s="39"/>
      <c r="Y174" s="43"/>
      <c r="Z174" s="42"/>
      <c r="AA174" s="39"/>
      <c r="AB174" s="43"/>
      <c r="AC174" s="46">
        <f t="shared" si="120"/>
        <v>251.89127000000011</v>
      </c>
      <c r="AD174" s="47">
        <f t="shared" si="121"/>
        <v>709.89473684210532</v>
      </c>
    </row>
    <row r="175" spans="1:30" ht="15.75" customHeight="1" x14ac:dyDescent="0.25">
      <c r="A175" s="37">
        <v>44682</v>
      </c>
      <c r="B175" s="38">
        <v>19</v>
      </c>
      <c r="C175" s="38">
        <v>13904</v>
      </c>
      <c r="D175" s="38">
        <v>2</v>
      </c>
      <c r="E175" s="38">
        <v>517</v>
      </c>
      <c r="F175" s="38"/>
      <c r="G175" s="38"/>
      <c r="H175" s="38"/>
      <c r="I175" s="38"/>
      <c r="J175" s="38">
        <f t="shared" si="115"/>
        <v>21</v>
      </c>
      <c r="K175" s="38">
        <f t="shared" si="116"/>
        <v>14421</v>
      </c>
      <c r="L175" s="39" t="s">
        <v>57</v>
      </c>
      <c r="M175" s="40" t="s">
        <v>63</v>
      </c>
      <c r="N175" s="40" t="s">
        <v>62</v>
      </c>
      <c r="P175" s="41">
        <f t="shared" si="117"/>
        <v>44682</v>
      </c>
      <c r="Q175" s="42">
        <v>0.15764</v>
      </c>
      <c r="R175" s="129">
        <v>0.1394</v>
      </c>
      <c r="S175" s="43">
        <f t="shared" si="118"/>
        <v>253.60896000000008</v>
      </c>
      <c r="T175" s="42">
        <v>0.14761000000000002</v>
      </c>
      <c r="U175" s="129">
        <v>0.1394</v>
      </c>
      <c r="V175" s="43">
        <f t="shared" ref="V175:V176" si="122">(T175-U175)*E175</f>
        <v>4.2445700000000119</v>
      </c>
      <c r="W175" s="45"/>
      <c r="X175" s="39"/>
      <c r="Y175" s="43"/>
      <c r="Z175" s="42"/>
      <c r="AA175" s="39"/>
      <c r="AB175" s="43"/>
      <c r="AC175" s="46">
        <f t="shared" si="120"/>
        <v>257.85353000000009</v>
      </c>
      <c r="AD175" s="47">
        <f t="shared" si="121"/>
        <v>731.78947368421052</v>
      </c>
    </row>
    <row r="176" spans="1:30" ht="15.75" customHeight="1" x14ac:dyDescent="0.25">
      <c r="A176" s="37">
        <v>44652</v>
      </c>
      <c r="B176" s="38">
        <v>20</v>
      </c>
      <c r="C176" s="38">
        <v>14614</v>
      </c>
      <c r="D176" s="38">
        <v>1</v>
      </c>
      <c r="E176" s="38">
        <v>292</v>
      </c>
      <c r="F176" s="38"/>
      <c r="G176" s="38"/>
      <c r="H176" s="38"/>
      <c r="I176" s="38"/>
      <c r="J176" s="38">
        <f t="shared" si="115"/>
        <v>21</v>
      </c>
      <c r="K176" s="38">
        <f t="shared" si="116"/>
        <v>14906</v>
      </c>
      <c r="L176" s="39" t="s">
        <v>57</v>
      </c>
      <c r="M176" s="40" t="s">
        <v>63</v>
      </c>
      <c r="N176" s="40" t="s">
        <v>62</v>
      </c>
      <c r="P176" s="41">
        <f t="shared" si="117"/>
        <v>44652</v>
      </c>
      <c r="Q176" s="42">
        <v>0.15764</v>
      </c>
      <c r="R176" s="129">
        <v>0.1394</v>
      </c>
      <c r="S176" s="43">
        <f t="shared" si="118"/>
        <v>266.55936000000008</v>
      </c>
      <c r="T176" s="42">
        <v>0.14761000000000002</v>
      </c>
      <c r="U176" s="129">
        <v>0.1394</v>
      </c>
      <c r="V176" s="43">
        <f t="shared" si="122"/>
        <v>2.3973200000000068</v>
      </c>
      <c r="W176" s="45"/>
      <c r="X176" s="39"/>
      <c r="Y176" s="43"/>
      <c r="Z176" s="42"/>
      <c r="AA176" s="39"/>
      <c r="AB176" s="43"/>
      <c r="AC176" s="46">
        <f t="shared" si="120"/>
        <v>268.95668000000006</v>
      </c>
      <c r="AD176" s="47">
        <f t="shared" si="121"/>
        <v>730.7</v>
      </c>
    </row>
    <row r="177" spans="1:30" ht="15.75" customHeight="1" x14ac:dyDescent="0.25">
      <c r="A177" s="37">
        <v>44621</v>
      </c>
      <c r="B177" s="38">
        <v>20</v>
      </c>
      <c r="C177" s="38">
        <v>16771</v>
      </c>
      <c r="D177" s="38">
        <v>0</v>
      </c>
      <c r="E177" s="38">
        <v>0</v>
      </c>
      <c r="F177" s="38"/>
      <c r="G177" s="38"/>
      <c r="H177" s="38"/>
      <c r="I177" s="38"/>
      <c r="J177" s="38">
        <f t="shared" si="115"/>
        <v>20</v>
      </c>
      <c r="K177" s="38">
        <f t="shared" si="116"/>
        <v>16771</v>
      </c>
      <c r="L177" s="39" t="s">
        <v>57</v>
      </c>
      <c r="M177" s="40" t="s">
        <v>63</v>
      </c>
      <c r="N177" s="40" t="s">
        <v>62</v>
      </c>
      <c r="P177" s="41">
        <f t="shared" si="117"/>
        <v>44621</v>
      </c>
      <c r="Q177" s="42">
        <v>0.15764</v>
      </c>
      <c r="R177" s="129">
        <v>0.1394</v>
      </c>
      <c r="S177" s="43">
        <f t="shared" si="118"/>
        <v>305.90304000000009</v>
      </c>
      <c r="T177" s="42"/>
      <c r="U177" s="39"/>
      <c r="V177" s="44"/>
      <c r="W177" s="45"/>
      <c r="X177" s="39"/>
      <c r="Y177" s="43"/>
      <c r="Z177" s="42"/>
      <c r="AA177" s="39"/>
      <c r="AB177" s="43"/>
      <c r="AC177" s="46">
        <f t="shared" si="120"/>
        <v>305.90304000000009</v>
      </c>
      <c r="AD177" s="47">
        <f t="shared" si="121"/>
        <v>838.55</v>
      </c>
    </row>
    <row r="178" spans="1:30" ht="15.75" customHeight="1" x14ac:dyDescent="0.25">
      <c r="A178" s="37">
        <v>44593</v>
      </c>
      <c r="B178" s="38">
        <v>21</v>
      </c>
      <c r="C178" s="38">
        <v>23750</v>
      </c>
      <c r="D178" s="38">
        <v>0</v>
      </c>
      <c r="E178" s="38">
        <v>0</v>
      </c>
      <c r="F178" s="38"/>
      <c r="G178" s="38"/>
      <c r="H178" s="38"/>
      <c r="I178" s="38"/>
      <c r="J178" s="38">
        <f t="shared" si="115"/>
        <v>21</v>
      </c>
      <c r="K178" s="38">
        <f t="shared" si="116"/>
        <v>23750</v>
      </c>
      <c r="L178" s="39" t="s">
        <v>57</v>
      </c>
      <c r="M178" s="40" t="s">
        <v>63</v>
      </c>
      <c r="N178" s="40" t="s">
        <v>62</v>
      </c>
      <c r="P178" s="41">
        <f t="shared" si="117"/>
        <v>44593</v>
      </c>
      <c r="Q178" s="42">
        <v>0.15764</v>
      </c>
      <c r="R178" s="129">
        <v>0.1394</v>
      </c>
      <c r="S178" s="43">
        <f t="shared" si="118"/>
        <v>433.20000000000016</v>
      </c>
      <c r="T178" s="42"/>
      <c r="U178" s="39"/>
      <c r="V178" s="44"/>
      <c r="W178" s="45"/>
      <c r="X178" s="39"/>
      <c r="Y178" s="43"/>
      <c r="Z178" s="42"/>
      <c r="AA178" s="39"/>
      <c r="AB178" s="43"/>
      <c r="AC178" s="46">
        <f t="shared" si="120"/>
        <v>433.20000000000016</v>
      </c>
      <c r="AD178" s="47">
        <f t="shared" si="121"/>
        <v>1130.952380952381</v>
      </c>
    </row>
    <row r="179" spans="1:30" ht="15.75" customHeight="1" x14ac:dyDescent="0.25">
      <c r="A179" s="37">
        <v>44562</v>
      </c>
      <c r="B179" s="38">
        <v>18</v>
      </c>
      <c r="C179" s="38">
        <v>19876</v>
      </c>
      <c r="D179" s="38">
        <v>0</v>
      </c>
      <c r="E179" s="38">
        <v>0</v>
      </c>
      <c r="F179" s="38"/>
      <c r="G179" s="38"/>
      <c r="H179" s="38"/>
      <c r="I179" s="38"/>
      <c r="J179" s="38">
        <f t="shared" si="115"/>
        <v>18</v>
      </c>
      <c r="K179" s="38">
        <f t="shared" si="116"/>
        <v>19876</v>
      </c>
      <c r="L179" s="39" t="s">
        <v>57</v>
      </c>
      <c r="M179" s="40" t="s">
        <v>63</v>
      </c>
      <c r="N179" s="40" t="s">
        <v>62</v>
      </c>
      <c r="P179" s="41">
        <f t="shared" si="117"/>
        <v>44562</v>
      </c>
      <c r="Q179" s="42">
        <v>0.15764</v>
      </c>
      <c r="R179" s="129">
        <v>0.1394</v>
      </c>
      <c r="S179" s="43">
        <f t="shared" si="118"/>
        <v>362.53824000000014</v>
      </c>
      <c r="T179" s="42"/>
      <c r="U179" s="39"/>
      <c r="V179" s="44"/>
      <c r="W179" s="45"/>
      <c r="X179" s="39"/>
      <c r="Y179" s="43"/>
      <c r="Z179" s="42"/>
      <c r="AA179" s="39"/>
      <c r="AB179" s="43"/>
      <c r="AC179" s="46">
        <f t="shared" si="120"/>
        <v>362.53824000000014</v>
      </c>
      <c r="AD179" s="47">
        <f t="shared" si="121"/>
        <v>1104.2222222222222</v>
      </c>
    </row>
    <row r="180" spans="1:30" ht="15.75" customHeight="1" x14ac:dyDescent="0.25">
      <c r="A180" s="37">
        <v>44531</v>
      </c>
      <c r="B180" s="38">
        <v>17</v>
      </c>
      <c r="C180" s="38">
        <v>18146</v>
      </c>
      <c r="D180" s="38">
        <v>0</v>
      </c>
      <c r="E180" s="38">
        <v>0</v>
      </c>
      <c r="F180" s="38"/>
      <c r="G180" s="38"/>
      <c r="H180" s="38"/>
      <c r="I180" s="38"/>
      <c r="J180" s="38">
        <f t="shared" ref="J180" si="123">B180+D180+F180+H180</f>
        <v>17</v>
      </c>
      <c r="K180" s="38">
        <f t="shared" ref="K180" si="124">C180+E180+G180+I180</f>
        <v>18146</v>
      </c>
      <c r="L180" s="39" t="s">
        <v>57</v>
      </c>
      <c r="M180" s="40" t="s">
        <v>63</v>
      </c>
      <c r="N180" s="40" t="s">
        <v>62</v>
      </c>
      <c r="P180" s="41">
        <f t="shared" ref="P180" si="125">A180</f>
        <v>44531</v>
      </c>
      <c r="Q180" s="42">
        <v>0.10753</v>
      </c>
      <c r="R180" s="129">
        <v>0.1394</v>
      </c>
      <c r="S180" s="43">
        <f t="shared" ref="S180" si="126">(Q180-R180)*C180</f>
        <v>-578.31301999999994</v>
      </c>
      <c r="T180" s="42"/>
      <c r="U180" s="39"/>
      <c r="V180" s="44"/>
      <c r="W180" s="45"/>
      <c r="X180" s="39"/>
      <c r="Y180" s="43"/>
      <c r="Z180" s="42"/>
      <c r="AA180" s="39"/>
      <c r="AB180" s="43"/>
      <c r="AC180" s="46">
        <f t="shared" ref="AC180" si="127">AB180+Y180+S180+V180</f>
        <v>-578.31301999999994</v>
      </c>
      <c r="AD180" s="47">
        <f t="shared" ref="AD180" si="128">IFERROR(C180/B180,0)</f>
        <v>1067.4117647058824</v>
      </c>
    </row>
    <row r="181" spans="1:30" ht="15.75" customHeight="1" x14ac:dyDescent="0.25">
      <c r="A181" s="37">
        <v>44501</v>
      </c>
      <c r="B181" s="38">
        <v>17</v>
      </c>
      <c r="C181" s="38">
        <v>13393</v>
      </c>
      <c r="D181" s="38">
        <v>0</v>
      </c>
      <c r="E181" s="38">
        <v>0</v>
      </c>
      <c r="F181" s="38"/>
      <c r="G181" s="38"/>
      <c r="H181" s="38"/>
      <c r="I181" s="38"/>
      <c r="J181" s="38">
        <f t="shared" ref="J181:J188" si="129">B181+D181+F181+H181</f>
        <v>17</v>
      </c>
      <c r="K181" s="38">
        <f t="shared" ref="K181:K188" si="130">C181+E181+G181+I181</f>
        <v>13393</v>
      </c>
      <c r="L181" s="39" t="s">
        <v>57</v>
      </c>
      <c r="M181" s="40" t="s">
        <v>63</v>
      </c>
      <c r="N181" s="40" t="s">
        <v>62</v>
      </c>
      <c r="P181" s="41">
        <f t="shared" ref="P181:P190" si="131">A181</f>
        <v>44501</v>
      </c>
      <c r="Q181" s="42">
        <v>0.10753</v>
      </c>
      <c r="R181" s="129">
        <v>0.1394</v>
      </c>
      <c r="S181" s="43">
        <f t="shared" ref="S181:S190" si="132">(Q181-R181)*C181</f>
        <v>-426.83490999999992</v>
      </c>
      <c r="T181" s="42"/>
      <c r="U181" s="39"/>
      <c r="V181" s="44"/>
      <c r="W181" s="45"/>
      <c r="X181" s="39"/>
      <c r="Y181" s="43"/>
      <c r="Z181" s="42"/>
      <c r="AA181" s="39"/>
      <c r="AB181" s="43"/>
      <c r="AC181" s="46">
        <f t="shared" ref="AC181:AC190" si="133">AB181+Y181+S181+V181</f>
        <v>-426.83490999999992</v>
      </c>
      <c r="AD181" s="47">
        <f t="shared" ref="AD181:AD191" si="134">IFERROR(C181/B181,0)</f>
        <v>787.82352941176475</v>
      </c>
    </row>
    <row r="182" spans="1:30" ht="15.75" customHeight="1" x14ac:dyDescent="0.25">
      <c r="A182" s="37">
        <v>44470</v>
      </c>
      <c r="B182" s="38">
        <v>16</v>
      </c>
      <c r="C182" s="38">
        <v>12573</v>
      </c>
      <c r="D182" s="38">
        <v>0</v>
      </c>
      <c r="E182" s="38">
        <v>0</v>
      </c>
      <c r="F182" s="38"/>
      <c r="G182" s="38"/>
      <c r="H182" s="38"/>
      <c r="I182" s="38"/>
      <c r="J182" s="38">
        <f t="shared" si="129"/>
        <v>16</v>
      </c>
      <c r="K182" s="38">
        <f t="shared" si="130"/>
        <v>12573</v>
      </c>
      <c r="L182" s="39" t="s">
        <v>57</v>
      </c>
      <c r="M182" s="40" t="s">
        <v>63</v>
      </c>
      <c r="N182" s="40" t="s">
        <v>62</v>
      </c>
      <c r="P182" s="41">
        <f t="shared" si="131"/>
        <v>44470</v>
      </c>
      <c r="Q182" s="42">
        <v>0.10753</v>
      </c>
      <c r="R182" s="129">
        <v>0.1394</v>
      </c>
      <c r="S182" s="43">
        <f t="shared" si="132"/>
        <v>-400.70150999999993</v>
      </c>
      <c r="T182" s="42"/>
      <c r="U182" s="39"/>
      <c r="V182" s="44"/>
      <c r="W182" s="45"/>
      <c r="X182" s="39"/>
      <c r="Y182" s="43"/>
      <c r="Z182" s="42"/>
      <c r="AA182" s="39"/>
      <c r="AB182" s="43"/>
      <c r="AC182" s="46">
        <f t="shared" si="133"/>
        <v>-400.70150999999993</v>
      </c>
      <c r="AD182" s="47">
        <f t="shared" si="134"/>
        <v>785.8125</v>
      </c>
    </row>
    <row r="183" spans="1:30" ht="15.75" customHeight="1" x14ac:dyDescent="0.25">
      <c r="A183" s="37">
        <v>44440</v>
      </c>
      <c r="B183" s="38">
        <v>15</v>
      </c>
      <c r="C183" s="38">
        <v>13573</v>
      </c>
      <c r="D183" s="38">
        <v>0</v>
      </c>
      <c r="E183" s="38">
        <v>0</v>
      </c>
      <c r="F183" s="38"/>
      <c r="G183" s="38"/>
      <c r="H183" s="38"/>
      <c r="I183" s="38"/>
      <c r="J183" s="38">
        <f t="shared" si="129"/>
        <v>15</v>
      </c>
      <c r="K183" s="38">
        <f t="shared" si="130"/>
        <v>13573</v>
      </c>
      <c r="L183" s="39" t="s">
        <v>57</v>
      </c>
      <c r="M183" s="40" t="s">
        <v>63</v>
      </c>
      <c r="N183" s="40" t="s">
        <v>62</v>
      </c>
      <c r="P183" s="41">
        <f t="shared" si="131"/>
        <v>44440</v>
      </c>
      <c r="Q183" s="42">
        <v>0.10753</v>
      </c>
      <c r="R183" s="129">
        <v>0.1394</v>
      </c>
      <c r="S183" s="43">
        <f t="shared" si="132"/>
        <v>-432.57150999999993</v>
      </c>
      <c r="T183" s="42"/>
      <c r="U183" s="39"/>
      <c r="V183" s="44"/>
      <c r="W183" s="45"/>
      <c r="X183" s="39"/>
      <c r="Y183" s="43"/>
      <c r="Z183" s="42"/>
      <c r="AA183" s="39"/>
      <c r="AB183" s="43"/>
      <c r="AC183" s="46">
        <f t="shared" si="133"/>
        <v>-432.57150999999993</v>
      </c>
      <c r="AD183" s="47">
        <f t="shared" si="134"/>
        <v>904.86666666666667</v>
      </c>
    </row>
    <row r="184" spans="1:30" ht="15.75" customHeight="1" x14ac:dyDescent="0.25">
      <c r="A184" s="37">
        <v>44409</v>
      </c>
      <c r="B184" s="38">
        <v>15</v>
      </c>
      <c r="C184" s="38">
        <v>17236</v>
      </c>
      <c r="D184" s="38">
        <v>0</v>
      </c>
      <c r="E184" s="38">
        <v>0</v>
      </c>
      <c r="F184" s="38"/>
      <c r="G184" s="38"/>
      <c r="H184" s="38"/>
      <c r="I184" s="38"/>
      <c r="J184" s="38">
        <f t="shared" si="129"/>
        <v>15</v>
      </c>
      <c r="K184" s="38">
        <f t="shared" si="130"/>
        <v>17236</v>
      </c>
      <c r="L184" s="39" t="s">
        <v>57</v>
      </c>
      <c r="M184" s="40" t="s">
        <v>63</v>
      </c>
      <c r="N184" s="40" t="s">
        <v>62</v>
      </c>
      <c r="P184" s="41">
        <f t="shared" si="131"/>
        <v>44409</v>
      </c>
      <c r="Q184" s="42">
        <v>0.10753</v>
      </c>
      <c r="R184" s="129">
        <v>0.1394</v>
      </c>
      <c r="S184" s="43">
        <f t="shared" si="132"/>
        <v>-549.31131999999991</v>
      </c>
      <c r="T184" s="42"/>
      <c r="U184" s="39"/>
      <c r="V184" s="44"/>
      <c r="W184" s="45"/>
      <c r="X184" s="39"/>
      <c r="Y184" s="43"/>
      <c r="Z184" s="42"/>
      <c r="AA184" s="39"/>
      <c r="AB184" s="43"/>
      <c r="AC184" s="46">
        <f t="shared" si="133"/>
        <v>-549.31131999999991</v>
      </c>
      <c r="AD184" s="47">
        <f t="shared" si="134"/>
        <v>1149.0666666666666</v>
      </c>
    </row>
    <row r="185" spans="1:30" ht="15.75" customHeight="1" x14ac:dyDescent="0.25">
      <c r="A185" s="37">
        <v>44378</v>
      </c>
      <c r="B185" s="38">
        <v>16</v>
      </c>
      <c r="C185" s="38">
        <v>14953</v>
      </c>
      <c r="D185" s="38">
        <v>0</v>
      </c>
      <c r="E185" s="38">
        <v>0</v>
      </c>
      <c r="F185" s="38"/>
      <c r="G185" s="38"/>
      <c r="H185" s="38"/>
      <c r="I185" s="38"/>
      <c r="J185" s="38">
        <f t="shared" si="129"/>
        <v>16</v>
      </c>
      <c r="K185" s="38">
        <f t="shared" si="130"/>
        <v>14953</v>
      </c>
      <c r="L185" s="39" t="s">
        <v>57</v>
      </c>
      <c r="M185" s="40" t="s">
        <v>63</v>
      </c>
      <c r="N185" s="40" t="s">
        <v>62</v>
      </c>
      <c r="P185" s="41">
        <f t="shared" si="131"/>
        <v>44378</v>
      </c>
      <c r="Q185" s="42">
        <v>0.10753</v>
      </c>
      <c r="R185" s="129">
        <v>0.1394</v>
      </c>
      <c r="S185" s="43">
        <f t="shared" si="132"/>
        <v>-476.55210999999991</v>
      </c>
      <c r="T185" s="42"/>
      <c r="U185" s="39"/>
      <c r="V185" s="44"/>
      <c r="W185" s="45"/>
      <c r="X185" s="39"/>
      <c r="Y185" s="43"/>
      <c r="Z185" s="42"/>
      <c r="AA185" s="39"/>
      <c r="AB185" s="43"/>
      <c r="AC185" s="46">
        <f t="shared" si="133"/>
        <v>-476.55210999999991</v>
      </c>
      <c r="AD185" s="47">
        <f t="shared" si="134"/>
        <v>934.5625</v>
      </c>
    </row>
    <row r="186" spans="1:30" ht="15.75" customHeight="1" x14ac:dyDescent="0.25">
      <c r="A186" s="37">
        <v>44348</v>
      </c>
      <c r="B186" s="38">
        <v>16</v>
      </c>
      <c r="C186" s="38">
        <v>15561</v>
      </c>
      <c r="D186" s="38">
        <v>0</v>
      </c>
      <c r="E186" s="38">
        <v>0</v>
      </c>
      <c r="F186" s="38"/>
      <c r="G186" s="38"/>
      <c r="H186" s="38"/>
      <c r="I186" s="38"/>
      <c r="J186" s="38">
        <f t="shared" si="129"/>
        <v>16</v>
      </c>
      <c r="K186" s="38">
        <f t="shared" si="130"/>
        <v>15561</v>
      </c>
      <c r="L186" s="39" t="s">
        <v>57</v>
      </c>
      <c r="M186" s="40" t="s">
        <v>63</v>
      </c>
      <c r="N186" s="40" t="s">
        <v>62</v>
      </c>
      <c r="P186" s="41">
        <f t="shared" si="131"/>
        <v>44348</v>
      </c>
      <c r="Q186" s="42">
        <v>0.11795</v>
      </c>
      <c r="R186" s="129">
        <v>0.1394</v>
      </c>
      <c r="S186" s="43">
        <f t="shared" si="132"/>
        <v>-333.78344999999996</v>
      </c>
      <c r="T186" s="42"/>
      <c r="U186" s="39"/>
      <c r="V186" s="44"/>
      <c r="W186" s="45"/>
      <c r="X186" s="39"/>
      <c r="Y186" s="43"/>
      <c r="Z186" s="42"/>
      <c r="AA186" s="39"/>
      <c r="AB186" s="43"/>
      <c r="AC186" s="46">
        <f t="shared" si="133"/>
        <v>-333.78344999999996</v>
      </c>
      <c r="AD186" s="47">
        <f t="shared" si="134"/>
        <v>972.5625</v>
      </c>
    </row>
    <row r="187" spans="1:30" ht="15.75" customHeight="1" x14ac:dyDescent="0.25">
      <c r="A187" s="37">
        <v>44317</v>
      </c>
      <c r="B187" s="38">
        <v>14</v>
      </c>
      <c r="C187" s="38">
        <v>11648</v>
      </c>
      <c r="D187" s="38">
        <v>0</v>
      </c>
      <c r="E187" s="38">
        <v>0</v>
      </c>
      <c r="F187" s="38"/>
      <c r="G187" s="38"/>
      <c r="H187" s="38"/>
      <c r="I187" s="38"/>
      <c r="J187" s="38">
        <f t="shared" si="129"/>
        <v>14</v>
      </c>
      <c r="K187" s="38">
        <f t="shared" si="130"/>
        <v>11648</v>
      </c>
      <c r="L187" s="39" t="s">
        <v>57</v>
      </c>
      <c r="M187" s="40" t="s">
        <v>63</v>
      </c>
      <c r="N187" s="40" t="s">
        <v>62</v>
      </c>
      <c r="P187" s="41">
        <f t="shared" si="131"/>
        <v>44317</v>
      </c>
      <c r="Q187" s="42">
        <v>0.11795</v>
      </c>
      <c r="R187" s="129">
        <v>0.1394</v>
      </c>
      <c r="S187" s="43">
        <f t="shared" si="132"/>
        <v>-249.84959999999995</v>
      </c>
      <c r="T187" s="42"/>
      <c r="U187" s="39"/>
      <c r="V187" s="44"/>
      <c r="W187" s="45"/>
      <c r="X187" s="39"/>
      <c r="Y187" s="43"/>
      <c r="Z187" s="42"/>
      <c r="AA187" s="39"/>
      <c r="AB187" s="43"/>
      <c r="AC187" s="46">
        <f t="shared" si="133"/>
        <v>-249.84959999999995</v>
      </c>
      <c r="AD187" s="47">
        <f t="shared" si="134"/>
        <v>832</v>
      </c>
    </row>
    <row r="188" spans="1:30" ht="15.75" customHeight="1" x14ac:dyDescent="0.25">
      <c r="A188" s="37">
        <v>44287</v>
      </c>
      <c r="B188" s="38">
        <v>14</v>
      </c>
      <c r="C188" s="38">
        <v>9670</v>
      </c>
      <c r="D188" s="38">
        <v>0</v>
      </c>
      <c r="E188" s="38">
        <v>0</v>
      </c>
      <c r="F188" s="38"/>
      <c r="G188" s="38"/>
      <c r="H188" s="38"/>
      <c r="I188" s="38"/>
      <c r="J188" s="38">
        <f t="shared" si="129"/>
        <v>14</v>
      </c>
      <c r="K188" s="38">
        <f t="shared" si="130"/>
        <v>9670</v>
      </c>
      <c r="L188" s="39" t="s">
        <v>57</v>
      </c>
      <c r="M188" s="40" t="s">
        <v>63</v>
      </c>
      <c r="N188" s="40" t="s">
        <v>62</v>
      </c>
      <c r="P188" s="41">
        <f t="shared" si="131"/>
        <v>44287</v>
      </c>
      <c r="Q188" s="42">
        <v>0.11795</v>
      </c>
      <c r="R188" s="129">
        <v>0.1394</v>
      </c>
      <c r="S188" s="43">
        <f t="shared" si="132"/>
        <v>-207.42149999999998</v>
      </c>
      <c r="T188" s="42"/>
      <c r="U188" s="39"/>
      <c r="V188" s="44"/>
      <c r="W188" s="45"/>
      <c r="X188" s="39"/>
      <c r="Y188" s="43"/>
      <c r="Z188" s="42"/>
      <c r="AA188" s="39"/>
      <c r="AB188" s="43"/>
      <c r="AC188" s="46">
        <f t="shared" si="133"/>
        <v>-207.42149999999998</v>
      </c>
      <c r="AD188" s="47">
        <f t="shared" si="134"/>
        <v>690.71428571428567</v>
      </c>
    </row>
    <row r="189" spans="1:30" ht="15.75" customHeight="1" x14ac:dyDescent="0.25">
      <c r="A189" s="37">
        <v>44256</v>
      </c>
      <c r="B189" s="38">
        <v>14</v>
      </c>
      <c r="C189" s="38">
        <v>9336</v>
      </c>
      <c r="D189" s="38">
        <v>0</v>
      </c>
      <c r="E189" s="38">
        <v>0</v>
      </c>
      <c r="F189" s="38"/>
      <c r="G189" s="38"/>
      <c r="H189" s="38"/>
      <c r="I189" s="38"/>
      <c r="J189" s="38">
        <f t="shared" ref="J189:J190" si="135">B189+D189+F189+H189</f>
        <v>14</v>
      </c>
      <c r="K189" s="38">
        <f t="shared" ref="K189:K190" si="136">C189+E189+G189+I189</f>
        <v>9336</v>
      </c>
      <c r="L189" s="39" t="s">
        <v>57</v>
      </c>
      <c r="M189" s="40" t="s">
        <v>63</v>
      </c>
      <c r="N189" s="40" t="s">
        <v>62</v>
      </c>
      <c r="P189" s="41">
        <f t="shared" si="131"/>
        <v>44256</v>
      </c>
      <c r="Q189" s="42">
        <v>0.11795</v>
      </c>
      <c r="R189" s="129">
        <v>0.1394</v>
      </c>
      <c r="S189" s="43">
        <f t="shared" si="132"/>
        <v>-200.25719999999998</v>
      </c>
      <c r="T189" s="42"/>
      <c r="U189" s="39"/>
      <c r="V189" s="44"/>
      <c r="W189" s="45"/>
      <c r="X189" s="39"/>
      <c r="Y189" s="43"/>
      <c r="Z189" s="42"/>
      <c r="AA189" s="39"/>
      <c r="AB189" s="43"/>
      <c r="AC189" s="46">
        <f t="shared" si="133"/>
        <v>-200.25719999999998</v>
      </c>
      <c r="AD189" s="47">
        <f t="shared" si="134"/>
        <v>666.85714285714289</v>
      </c>
    </row>
    <row r="190" spans="1:30" ht="15.75" customHeight="1" x14ac:dyDescent="0.25">
      <c r="A190" s="37">
        <v>44228</v>
      </c>
      <c r="B190" s="38">
        <v>14</v>
      </c>
      <c r="C190" s="38">
        <v>11677</v>
      </c>
      <c r="D190" s="38">
        <v>0</v>
      </c>
      <c r="E190" s="38">
        <v>0</v>
      </c>
      <c r="F190" s="38"/>
      <c r="G190" s="38"/>
      <c r="H190" s="38"/>
      <c r="I190" s="38"/>
      <c r="J190" s="38">
        <f t="shared" si="135"/>
        <v>14</v>
      </c>
      <c r="K190" s="38">
        <f t="shared" si="136"/>
        <v>11677</v>
      </c>
      <c r="L190" s="39" t="s">
        <v>57</v>
      </c>
      <c r="M190" s="40" t="s">
        <v>63</v>
      </c>
      <c r="N190" s="40" t="s">
        <v>62</v>
      </c>
      <c r="P190" s="41">
        <f t="shared" si="131"/>
        <v>44228</v>
      </c>
      <c r="Q190" s="42">
        <v>0.11795</v>
      </c>
      <c r="R190" s="129">
        <v>0.1394</v>
      </c>
      <c r="S190" s="43">
        <f t="shared" si="132"/>
        <v>-250.47164999999995</v>
      </c>
      <c r="T190" s="42"/>
      <c r="U190" s="39"/>
      <c r="V190" s="44"/>
      <c r="W190" s="45"/>
      <c r="X190" s="39"/>
      <c r="Y190" s="43"/>
      <c r="Z190" s="42"/>
      <c r="AA190" s="39"/>
      <c r="AB190" s="43"/>
      <c r="AC190" s="46">
        <f t="shared" si="133"/>
        <v>-250.47164999999995</v>
      </c>
      <c r="AD190" s="47">
        <f t="shared" si="134"/>
        <v>834.07142857142856</v>
      </c>
    </row>
    <row r="191" spans="1:30" ht="15.75" customHeight="1" x14ac:dyDescent="0.25">
      <c r="A191" s="37">
        <v>44197</v>
      </c>
      <c r="B191" s="38">
        <v>7</v>
      </c>
      <c r="C191" s="38">
        <v>5370</v>
      </c>
      <c r="D191" s="38">
        <v>0</v>
      </c>
      <c r="E191" s="38">
        <v>0</v>
      </c>
      <c r="F191" s="38"/>
      <c r="G191" s="38"/>
      <c r="H191" s="38"/>
      <c r="I191" s="38"/>
      <c r="J191" s="38">
        <f t="shared" ref="J191" si="137">B191+D191+F191+H191</f>
        <v>7</v>
      </c>
      <c r="K191" s="38">
        <f t="shared" ref="K191" si="138">C191+E191+G191+I191</f>
        <v>5370</v>
      </c>
      <c r="L191" s="39" t="s">
        <v>57</v>
      </c>
      <c r="M191" s="40" t="s">
        <v>63</v>
      </c>
      <c r="N191" s="40" t="s">
        <v>62</v>
      </c>
      <c r="P191" s="41">
        <f t="shared" ref="P191:P194" si="139">A191</f>
        <v>44197</v>
      </c>
      <c r="Q191" s="42">
        <v>0.11795</v>
      </c>
      <c r="R191" s="129">
        <v>0.1394</v>
      </c>
      <c r="S191" s="43">
        <f>(Q191-R191)*C191</f>
        <v>-115.18649999999998</v>
      </c>
      <c r="T191" s="42"/>
      <c r="U191" s="39"/>
      <c r="V191" s="44"/>
      <c r="W191" s="45"/>
      <c r="X191" s="39"/>
      <c r="Y191" s="43"/>
      <c r="Z191" s="42"/>
      <c r="AA191" s="39"/>
      <c r="AB191" s="43"/>
      <c r="AC191" s="46">
        <f>AB191+Y191+S191+V191</f>
        <v>-115.18649999999998</v>
      </c>
      <c r="AD191" s="47">
        <f t="shared" si="134"/>
        <v>767.14285714285711</v>
      </c>
    </row>
    <row r="192" spans="1:30" ht="15.75" customHeight="1" x14ac:dyDescent="0.25">
      <c r="A192" s="48">
        <f t="shared" ref="A192:A193" si="140">A193+31</f>
        <v>44167</v>
      </c>
      <c r="B192" s="49"/>
      <c r="C192" s="49"/>
      <c r="D192" s="49"/>
      <c r="E192" s="49"/>
      <c r="F192" s="49"/>
      <c r="G192" s="49"/>
      <c r="H192" s="49"/>
      <c r="I192" s="49"/>
      <c r="J192" s="49"/>
      <c r="K192" s="49"/>
      <c r="L192" s="51"/>
      <c r="M192" s="52"/>
      <c r="N192" s="52"/>
      <c r="P192" s="53">
        <f t="shared" si="139"/>
        <v>44167</v>
      </c>
      <c r="Q192" s="54"/>
      <c r="R192" s="55"/>
      <c r="S192" s="56"/>
      <c r="T192" s="54"/>
      <c r="U192" s="55"/>
      <c r="V192" s="57"/>
      <c r="W192" s="58"/>
      <c r="X192" s="55"/>
      <c r="Y192" s="56"/>
      <c r="Z192" s="54"/>
      <c r="AA192" s="55"/>
      <c r="AB192" s="56"/>
      <c r="AC192" s="59"/>
      <c r="AD192" s="60"/>
    </row>
    <row r="193" spans="1:30" ht="15.75" customHeight="1" x14ac:dyDescent="0.25">
      <c r="A193" s="48">
        <f t="shared" si="140"/>
        <v>44136</v>
      </c>
      <c r="B193" s="50"/>
      <c r="C193" s="50"/>
      <c r="D193" s="50"/>
      <c r="E193" s="50"/>
      <c r="F193" s="50"/>
      <c r="G193" s="50"/>
      <c r="H193" s="50"/>
      <c r="I193" s="50"/>
      <c r="J193" s="50"/>
      <c r="K193" s="50"/>
      <c r="L193" s="51"/>
      <c r="M193" s="52"/>
      <c r="N193" s="52"/>
      <c r="P193" s="53">
        <f t="shared" si="139"/>
        <v>44136</v>
      </c>
      <c r="Q193" s="54"/>
      <c r="R193" s="55"/>
      <c r="S193" s="56"/>
      <c r="T193" s="54"/>
      <c r="U193" s="55"/>
      <c r="V193" s="57"/>
      <c r="W193" s="58"/>
      <c r="X193" s="55"/>
      <c r="Y193" s="56"/>
      <c r="Z193" s="54"/>
      <c r="AA193" s="55"/>
      <c r="AB193" s="56"/>
      <c r="AC193" s="59"/>
      <c r="AD193" s="60"/>
    </row>
    <row r="194" spans="1:30" ht="15.75" customHeight="1" x14ac:dyDescent="0.25">
      <c r="A194" s="48">
        <v>44105</v>
      </c>
      <c r="B194" s="50"/>
      <c r="C194" s="50"/>
      <c r="D194" s="50"/>
      <c r="E194" s="50"/>
      <c r="F194" s="50"/>
      <c r="G194" s="50"/>
      <c r="H194" s="50"/>
      <c r="I194" s="50"/>
      <c r="J194" s="50"/>
      <c r="K194" s="50"/>
      <c r="L194" s="51"/>
      <c r="M194" s="52"/>
      <c r="N194" s="52"/>
      <c r="P194" s="53">
        <f t="shared" si="139"/>
        <v>44105</v>
      </c>
      <c r="Q194" s="54"/>
      <c r="R194" s="55"/>
      <c r="S194" s="56"/>
      <c r="T194" s="54"/>
      <c r="U194" s="55"/>
      <c r="V194" s="57"/>
      <c r="W194" s="58"/>
      <c r="X194" s="55"/>
      <c r="Y194" s="56"/>
      <c r="Z194" s="54"/>
      <c r="AA194" s="55"/>
      <c r="AB194" s="56"/>
      <c r="AC194" s="59"/>
      <c r="AD194" s="60"/>
    </row>
    <row r="196" spans="1:30" s="36" customFormat="1" ht="30.75" customHeight="1" x14ac:dyDescent="0.25">
      <c r="A196" s="117" t="s">
        <v>76</v>
      </c>
      <c r="B196" s="122">
        <f>IFERROR(AVERAGE(B7:B78),0)</f>
        <v>1342.8</v>
      </c>
      <c r="C196" s="109">
        <f t="shared" ref="C196:I196" si="141">IFERROR(AVERAGE(C7:C78),0)</f>
        <v>1390548.6666666667</v>
      </c>
      <c r="D196" s="109">
        <f t="shared" si="141"/>
        <v>56.333333333333336</v>
      </c>
      <c r="E196" s="109">
        <f>IFERROR(AVERAGE(E7:E78),0)</f>
        <v>51298.95</v>
      </c>
      <c r="F196" s="109">
        <f t="shared" si="141"/>
        <v>0</v>
      </c>
      <c r="G196" s="109">
        <f t="shared" si="141"/>
        <v>0</v>
      </c>
      <c r="H196" s="109">
        <f t="shared" si="141"/>
        <v>0.41666666666666669</v>
      </c>
      <c r="I196" s="109">
        <f t="shared" si="141"/>
        <v>492.65</v>
      </c>
      <c r="J196" s="93">
        <f>B196+D196+F196+H196</f>
        <v>1399.55</v>
      </c>
      <c r="K196" s="123">
        <f>C196+E196+G196+I196</f>
        <v>1442340.2666666666</v>
      </c>
      <c r="L196" s="100"/>
      <c r="M196" s="94"/>
      <c r="N196" s="95"/>
      <c r="O196" s="30"/>
      <c r="P196" s="112" t="s">
        <v>76</v>
      </c>
      <c r="Q196" s="98"/>
      <c r="R196" s="94"/>
      <c r="S196" s="99">
        <f>SUM(S7:S78)</f>
        <v>2048103.7433899997</v>
      </c>
      <c r="T196" s="100"/>
      <c r="U196" s="94"/>
      <c r="V196" s="99">
        <f>SUM(V7:V78)</f>
        <v>70314.82723000001</v>
      </c>
      <c r="W196" s="101"/>
      <c r="X196" s="94"/>
      <c r="Y196" s="99">
        <f>SUM(Y7:Y78)</f>
        <v>0</v>
      </c>
      <c r="Z196" s="100"/>
      <c r="AA196" s="94"/>
      <c r="AB196" s="99">
        <f>SUM(AB7:AB78)</f>
        <v>83.683919999999944</v>
      </c>
      <c r="AC196" s="99">
        <f>S196+V196+Y196+AB196</f>
        <v>2118502.2545400001</v>
      </c>
      <c r="AD196" s="102">
        <f>IFERROR(C196/B196,0)</f>
        <v>1035.5590308807468</v>
      </c>
    </row>
    <row r="197" spans="1:30" s="36" customFormat="1" ht="30" customHeight="1" x14ac:dyDescent="0.25">
      <c r="A197" s="118" t="s">
        <v>55</v>
      </c>
      <c r="B197" s="124">
        <f>IFERROR(AVERAGE(B83:B151),0)</f>
        <v>108.11666666666666</v>
      </c>
      <c r="C197" s="110">
        <f>IFERROR(AVERAGE(C83:C151),0)</f>
        <v>119740.43333333333</v>
      </c>
      <c r="D197" s="110">
        <f t="shared" ref="D197:I197" si="142">IFERROR(AVERAGE(D83:D151),0)</f>
        <v>3.3166666666666669</v>
      </c>
      <c r="E197" s="110">
        <f>IFERROR(AVERAGE(E83:E151),0)</f>
        <v>2298.6333333333332</v>
      </c>
      <c r="F197" s="110">
        <f t="shared" si="142"/>
        <v>0</v>
      </c>
      <c r="G197" s="110">
        <f t="shared" si="142"/>
        <v>0</v>
      </c>
      <c r="H197" s="110">
        <f t="shared" si="142"/>
        <v>0</v>
      </c>
      <c r="I197" s="110">
        <f t="shared" si="142"/>
        <v>0</v>
      </c>
      <c r="J197" s="38">
        <f t="shared" ref="J197:K198" si="143">B197+D197+F197+H197</f>
        <v>111.43333333333332</v>
      </c>
      <c r="K197" s="125">
        <f>C197+E197+G197+I197</f>
        <v>122039.06666666667</v>
      </c>
      <c r="L197" s="42"/>
      <c r="M197" s="40"/>
      <c r="N197" s="96"/>
      <c r="O197" s="30"/>
      <c r="P197" s="113" t="s">
        <v>55</v>
      </c>
      <c r="Q197" s="83"/>
      <c r="R197" s="39"/>
      <c r="S197" s="43">
        <f>SUM(S83:S151)</f>
        <v>459036.47425999993</v>
      </c>
      <c r="T197" s="42"/>
      <c r="U197" s="39"/>
      <c r="V197" s="43">
        <f>SUM(V83:V151)</f>
        <v>15031.122939999999</v>
      </c>
      <c r="W197" s="45"/>
      <c r="X197" s="39"/>
      <c r="Y197" s="43">
        <f>SUM(Y83:Y151)</f>
        <v>0</v>
      </c>
      <c r="Z197" s="42"/>
      <c r="AA197" s="39"/>
      <c r="AB197" s="43">
        <f>SUM(AB83:AB151)</f>
        <v>0</v>
      </c>
      <c r="AC197" s="43">
        <f>S197+V197+Y197+AB197</f>
        <v>474067.5971999999</v>
      </c>
      <c r="AD197" s="47">
        <f>IFERROR(C197/B197,0)</f>
        <v>1107.5113303530138</v>
      </c>
    </row>
    <row r="198" spans="1:30" s="36" customFormat="1" ht="30" x14ac:dyDescent="0.25">
      <c r="A198" s="119" t="s">
        <v>56</v>
      </c>
      <c r="B198" s="126">
        <f>IFERROR(AVERAGE(B156:B194),0)</f>
        <v>17.333333333333332</v>
      </c>
      <c r="C198" s="111">
        <f t="shared" ref="C198:I198" si="144">IFERROR(AVERAGE(C156:C194),0)</f>
        <v>15519.966666666667</v>
      </c>
      <c r="D198" s="111">
        <f t="shared" si="144"/>
        <v>0.7</v>
      </c>
      <c r="E198" s="111">
        <f>IFERROR(AVERAGE(E156:E194),0)</f>
        <v>333.3</v>
      </c>
      <c r="F198" s="111">
        <f t="shared" si="144"/>
        <v>0</v>
      </c>
      <c r="G198" s="111">
        <f t="shared" si="144"/>
        <v>0</v>
      </c>
      <c r="H198" s="111">
        <f t="shared" si="144"/>
        <v>0</v>
      </c>
      <c r="I198" s="111">
        <f t="shared" si="144"/>
        <v>0</v>
      </c>
      <c r="J198" s="38">
        <f>B198+D198+F198+H198</f>
        <v>18.033333333333331</v>
      </c>
      <c r="K198" s="125">
        <f t="shared" si="143"/>
        <v>15853.266666666666</v>
      </c>
      <c r="L198" s="121"/>
      <c r="M198" s="84"/>
      <c r="N198" s="97"/>
      <c r="O198" s="30"/>
      <c r="P198" s="114" t="s">
        <v>56</v>
      </c>
      <c r="Q198" s="103"/>
      <c r="R198" s="104"/>
      <c r="S198" s="105">
        <f>SUM(S156:S194)</f>
        <v>14030.77029</v>
      </c>
      <c r="T198" s="106"/>
      <c r="U198" s="104"/>
      <c r="V198" s="105">
        <f>SUM(V156:V194)</f>
        <v>718.30821000000014</v>
      </c>
      <c r="W198" s="107"/>
      <c r="X198" s="104"/>
      <c r="Y198" s="105">
        <f>SUM(Y156:Y194)</f>
        <v>0</v>
      </c>
      <c r="Z198" s="106"/>
      <c r="AA198" s="104"/>
      <c r="AB198" s="105">
        <f>SUM(AB156:AB194)</f>
        <v>0</v>
      </c>
      <c r="AC198" s="105">
        <f>S198+V198+Y198+AB198</f>
        <v>14749.0785</v>
      </c>
      <c r="AD198" s="108">
        <f>IFERROR(C198/B198,0)</f>
        <v>895.38269230769242</v>
      </c>
    </row>
    <row r="199" spans="1:30" s="36" customFormat="1" x14ac:dyDescent="0.25">
      <c r="A199" s="120" t="s">
        <v>68</v>
      </c>
      <c r="B199" s="127">
        <f>IFERROR(SUM(B196:B198),0)</f>
        <v>1468.2499999999998</v>
      </c>
      <c r="C199" s="85">
        <f>IFERROR(SUM(C196:C198),0)</f>
        <v>1525809.0666666667</v>
      </c>
      <c r="D199" s="85">
        <f>IFERROR(SUM(D196:D198),0)</f>
        <v>60.350000000000009</v>
      </c>
      <c r="E199" s="85">
        <f t="shared" ref="E199:I199" si="145">IFERROR(SUM(E196:E198),0)</f>
        <v>53930.883333333331</v>
      </c>
      <c r="F199" s="85">
        <f t="shared" si="145"/>
        <v>0</v>
      </c>
      <c r="G199" s="85">
        <f t="shared" si="145"/>
        <v>0</v>
      </c>
      <c r="H199" s="85">
        <f t="shared" si="145"/>
        <v>0.41666666666666669</v>
      </c>
      <c r="I199" s="85">
        <f t="shared" si="145"/>
        <v>492.65</v>
      </c>
      <c r="J199" s="85">
        <f>IFERROR(SUM(J196:J198),0)</f>
        <v>1529.0166666666667</v>
      </c>
      <c r="K199" s="128">
        <f>IFERROR(SUM(K196:K198),0)</f>
        <v>1580232.5999999999</v>
      </c>
      <c r="L199" s="90"/>
      <c r="M199" s="86"/>
      <c r="N199" s="87"/>
      <c r="O199" s="30"/>
      <c r="P199" s="115" t="s">
        <v>4</v>
      </c>
      <c r="Q199" s="88"/>
      <c r="R199" s="86"/>
      <c r="S199" s="89">
        <f>SUM(S196:S198)</f>
        <v>2521170.9879399994</v>
      </c>
      <c r="T199" s="90"/>
      <c r="U199" s="86"/>
      <c r="V199" s="89">
        <f>SUM(V196:V198)</f>
        <v>86064.258380000014</v>
      </c>
      <c r="W199" s="91"/>
      <c r="X199" s="86"/>
      <c r="Y199" s="89">
        <f>SUM(Y196:Y198)</f>
        <v>0</v>
      </c>
      <c r="Z199" s="90"/>
      <c r="AA199" s="86"/>
      <c r="AB199" s="89">
        <f>SUM(AB196:AB198)</f>
        <v>83.683919999999944</v>
      </c>
      <c r="AC199" s="89">
        <f>SUM(AC196:AC198)</f>
        <v>2607318.9302399997</v>
      </c>
      <c r="AD199" s="92">
        <f>IFERROR(C199/B199,0)</f>
        <v>1039.202497304047</v>
      </c>
    </row>
  </sheetData>
  <mergeCells count="25">
    <mergeCell ref="AD5:AD6"/>
    <mergeCell ref="A1:N1"/>
    <mergeCell ref="P1:AD1"/>
    <mergeCell ref="A2:N2"/>
    <mergeCell ref="P2:AD2"/>
    <mergeCell ref="A4:N4"/>
    <mergeCell ref="P4:AD4"/>
    <mergeCell ref="Q5:S5"/>
    <mergeCell ref="T5:V5"/>
    <mergeCell ref="W5:Y5"/>
    <mergeCell ref="Z5:AB5"/>
    <mergeCell ref="A80:N80"/>
    <mergeCell ref="P80:AD80"/>
    <mergeCell ref="A153:N153"/>
    <mergeCell ref="P153:AD153"/>
    <mergeCell ref="AD154:AD155"/>
    <mergeCell ref="Q81:S81"/>
    <mergeCell ref="AD81:AD82"/>
    <mergeCell ref="T81:V81"/>
    <mergeCell ref="W81:Y81"/>
    <mergeCell ref="Z81:AB81"/>
    <mergeCell ref="Q154:S154"/>
    <mergeCell ref="T154:V154"/>
    <mergeCell ref="W154:Y154"/>
    <mergeCell ref="Z154:AB154"/>
  </mergeCells>
  <printOptions horizontalCentered="1" verticalCentered="1"/>
  <pageMargins left="0.25" right="0.25" top="0.25" bottom="0.25" header="0.05" footer="0.05"/>
  <pageSetup scale="64" fitToWidth="2" orientation="landscape" horizontalDpi="4294967293" verticalDpi="4294967293" r:id="rId1"/>
  <rowBreaks count="2" manualBreakCount="2">
    <brk id="79" max="29" man="1"/>
    <brk id="152"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17</v>
      </c>
    </row>
    <row r="2" spans="1:13" x14ac:dyDescent="0.25">
      <c r="A2" s="6" t="s">
        <v>13</v>
      </c>
      <c r="B2" s="7" t="s">
        <v>65</v>
      </c>
      <c r="C2" s="7" t="s">
        <v>66</v>
      </c>
      <c r="D2" s="2" t="s">
        <v>3</v>
      </c>
      <c r="F2" s="23"/>
      <c r="G2" s="23"/>
      <c r="H2" s="17"/>
      <c r="I2" s="17"/>
      <c r="J2" s="17"/>
    </row>
    <row r="3" spans="1:13" x14ac:dyDescent="0.25">
      <c r="A3" s="16" t="str">
        <f t="shared" ref="A3:A7" si="0">A12</f>
        <v>Q2'22</v>
      </c>
      <c r="B3" s="8">
        <f>B12+C12+F12</f>
        <v>149725.52889999998</v>
      </c>
      <c r="C3" s="8">
        <v>226747.52889999998</v>
      </c>
      <c r="D3" s="2">
        <v>1</v>
      </c>
      <c r="F3" s="23"/>
      <c r="G3" s="23"/>
      <c r="H3" s="23"/>
      <c r="I3" s="23"/>
      <c r="J3" s="23"/>
      <c r="K3" s="17"/>
    </row>
    <row r="4" spans="1:13" x14ac:dyDescent="0.25">
      <c r="A4" s="16" t="str">
        <f t="shared" si="0"/>
        <v>Q3'22</v>
      </c>
      <c r="B4" s="8">
        <f>B13+C13+F13</f>
        <v>297700.99596999999</v>
      </c>
      <c r="C4" s="8">
        <v>399726.36997</v>
      </c>
      <c r="D4" s="2">
        <v>2</v>
      </c>
      <c r="F4" s="23"/>
      <c r="G4" s="23"/>
      <c r="H4" s="23"/>
      <c r="I4" s="23"/>
      <c r="J4" s="23"/>
      <c r="K4" s="17"/>
    </row>
    <row r="5" spans="1:13" x14ac:dyDescent="0.25">
      <c r="A5" s="16" t="str">
        <f t="shared" si="0"/>
        <v>Q4'22</v>
      </c>
      <c r="B5" s="8">
        <f>B14+C14+F14</f>
        <v>254927.50346000001</v>
      </c>
      <c r="C5" s="8">
        <v>342294.12345999997</v>
      </c>
      <c r="D5" s="2">
        <v>3</v>
      </c>
      <c r="F5" s="23"/>
      <c r="G5" s="23"/>
      <c r="H5" s="23"/>
      <c r="I5" s="23"/>
      <c r="J5" s="23"/>
      <c r="K5" s="17"/>
    </row>
    <row r="6" spans="1:13" x14ac:dyDescent="0.25">
      <c r="A6" s="16" t="str">
        <f t="shared" si="0"/>
        <v>Q1'23</v>
      </c>
      <c r="B6" s="8">
        <f>B15+C15+F15</f>
        <v>555056.59045999998</v>
      </c>
      <c r="C6" s="8">
        <v>640199.25246000011</v>
      </c>
      <c r="D6" s="2">
        <v>4</v>
      </c>
      <c r="F6" s="23"/>
      <c r="G6" s="23"/>
      <c r="H6" s="23"/>
      <c r="I6" s="23"/>
      <c r="J6" s="23"/>
      <c r="K6" s="17"/>
    </row>
    <row r="7" spans="1:13" x14ac:dyDescent="0.25">
      <c r="A7" s="16" t="str">
        <f t="shared" si="0"/>
        <v>Q2'23</v>
      </c>
      <c r="B7" s="8">
        <f>B16+C16+F16</f>
        <v>448162.45857999998</v>
      </c>
      <c r="C7" s="8">
        <v>516905.48458000016</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14</v>
      </c>
      <c r="E10" s="22"/>
      <c r="F10" s="23"/>
      <c r="G10" s="23"/>
      <c r="H10" s="23"/>
      <c r="I10" s="23"/>
      <c r="J10" s="17"/>
      <c r="K10" s="17"/>
    </row>
    <row r="11" spans="1:13" ht="27.75" customHeight="1" x14ac:dyDescent="0.25">
      <c r="A11" s="6" t="s">
        <v>13</v>
      </c>
      <c r="B11" s="9" t="s">
        <v>69</v>
      </c>
      <c r="C11" s="9" t="s">
        <v>70</v>
      </c>
      <c r="D11" s="9" t="s">
        <v>79</v>
      </c>
      <c r="E11" s="9" t="s">
        <v>80</v>
      </c>
      <c r="F11" s="9" t="s">
        <v>71</v>
      </c>
      <c r="G11" s="2" t="s">
        <v>3</v>
      </c>
      <c r="H11"/>
      <c r="I11" s="23"/>
      <c r="J11" s="23"/>
      <c r="K11" s="17"/>
      <c r="L11" s="17"/>
      <c r="M11" s="17"/>
    </row>
    <row r="12" spans="1:13" x14ac:dyDescent="0.25">
      <c r="A12" s="16" t="s">
        <v>82</v>
      </c>
      <c r="B12" s="10">
        <v>145408.97819999998</v>
      </c>
      <c r="C12" s="10">
        <v>4316.5507000000016</v>
      </c>
      <c r="D12" s="10">
        <v>0</v>
      </c>
      <c r="E12" s="10">
        <v>0</v>
      </c>
      <c r="F12" s="10">
        <v>0</v>
      </c>
      <c r="G12" s="2">
        <v>1</v>
      </c>
      <c r="I12" s="23"/>
      <c r="J12" s="23"/>
      <c r="K12" s="17"/>
      <c r="L12" s="17"/>
      <c r="M12" s="17"/>
    </row>
    <row r="13" spans="1:13" x14ac:dyDescent="0.25">
      <c r="A13" s="16" t="s">
        <v>83</v>
      </c>
      <c r="B13" s="10">
        <v>286980.30241999996</v>
      </c>
      <c r="C13" s="10">
        <v>10720.69355</v>
      </c>
      <c r="D13" s="10">
        <v>0</v>
      </c>
      <c r="E13" s="10">
        <v>0</v>
      </c>
      <c r="F13" s="10">
        <v>0</v>
      </c>
      <c r="G13" s="2">
        <v>2</v>
      </c>
      <c r="I13" s="23"/>
      <c r="J13" s="23"/>
      <c r="K13" s="17"/>
      <c r="L13" s="17"/>
      <c r="M13" s="17"/>
    </row>
    <row r="14" spans="1:13" x14ac:dyDescent="0.25">
      <c r="A14" s="16" t="s">
        <v>84</v>
      </c>
      <c r="B14" s="10">
        <v>245667.71684000001</v>
      </c>
      <c r="C14" s="10">
        <v>9259.7866200000008</v>
      </c>
      <c r="D14" s="10">
        <v>0</v>
      </c>
      <c r="E14" s="10">
        <v>0</v>
      </c>
      <c r="F14" s="10">
        <v>0</v>
      </c>
      <c r="G14" s="2">
        <v>3</v>
      </c>
      <c r="I14" s="23"/>
      <c r="J14" s="23"/>
      <c r="K14" s="17"/>
      <c r="L14" s="17"/>
      <c r="M14" s="17"/>
    </row>
    <row r="15" spans="1:13" x14ac:dyDescent="0.25">
      <c r="A15" s="16" t="s">
        <v>85</v>
      </c>
      <c r="B15" s="10">
        <v>532118.78382000001</v>
      </c>
      <c r="C15" s="10">
        <v>22937.806639999999</v>
      </c>
      <c r="D15" s="10">
        <v>0</v>
      </c>
      <c r="E15" s="10">
        <v>0</v>
      </c>
      <c r="F15" s="10">
        <v>0</v>
      </c>
      <c r="G15" s="2">
        <v>4</v>
      </c>
      <c r="I15" s="23"/>
      <c r="J15" s="23"/>
      <c r="K15" s="17"/>
      <c r="L15" s="17"/>
      <c r="M15" s="17"/>
    </row>
    <row r="16" spans="1:13" x14ac:dyDescent="0.25">
      <c r="A16" s="16" t="s">
        <v>88</v>
      </c>
      <c r="B16" s="10">
        <v>429004.96339999995</v>
      </c>
      <c r="C16" s="10">
        <v>19157.495179999998</v>
      </c>
      <c r="D16" s="10">
        <v>0</v>
      </c>
      <c r="E16" s="10">
        <v>0</v>
      </c>
      <c r="F16" s="10">
        <v>0</v>
      </c>
      <c r="G16" s="2">
        <v>5</v>
      </c>
      <c r="I16" s="23"/>
      <c r="J16" s="23"/>
      <c r="K16" s="17"/>
      <c r="L16" s="17"/>
      <c r="M16" s="17"/>
    </row>
    <row r="17" spans="1:11" x14ac:dyDescent="0.25">
      <c r="A17" s="16"/>
      <c r="B17" s="8"/>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52</v>
      </c>
      <c r="B22" s="19">
        <v>1140</v>
      </c>
      <c r="C22" s="1"/>
      <c r="D22" s="1"/>
      <c r="E22" s="1"/>
      <c r="F22" s="17"/>
      <c r="G22" s="17"/>
      <c r="H22" s="17"/>
      <c r="I22" s="17"/>
      <c r="J22" s="17"/>
    </row>
    <row r="23" spans="1:11" x14ac:dyDescent="0.25">
      <c r="A23" s="5" t="s">
        <v>53</v>
      </c>
      <c r="B23" s="19">
        <v>45</v>
      </c>
      <c r="C23" s="1"/>
      <c r="D23" s="1"/>
      <c r="E23" s="1"/>
      <c r="F23" s="17"/>
      <c r="G23" s="17"/>
      <c r="H23" s="17"/>
      <c r="I23" s="17"/>
      <c r="J23" s="17"/>
    </row>
    <row r="24" spans="1:11" x14ac:dyDescent="0.25">
      <c r="A24" s="5" t="s">
        <v>54</v>
      </c>
      <c r="B24" s="19">
        <v>0</v>
      </c>
      <c r="C24" s="1"/>
      <c r="D24" s="1"/>
      <c r="E24" s="1"/>
      <c r="F24" s="17"/>
      <c r="G24" s="17"/>
      <c r="H24" s="17"/>
      <c r="I24" s="17"/>
      <c r="J24" s="17"/>
    </row>
    <row r="25" spans="1:11" x14ac:dyDescent="0.25">
      <c r="A25" s="5" t="s">
        <v>55</v>
      </c>
      <c r="B25" s="19">
        <v>275</v>
      </c>
      <c r="C25" s="1"/>
      <c r="D25" s="1"/>
      <c r="E25" s="1"/>
      <c r="F25" s="17"/>
      <c r="G25" s="17"/>
      <c r="H25" s="17"/>
      <c r="I25" s="17"/>
      <c r="J25" s="17"/>
    </row>
    <row r="26" spans="1:11" x14ac:dyDescent="0.25">
      <c r="A26" s="5" t="s">
        <v>56</v>
      </c>
      <c r="B26" s="19">
        <v>19</v>
      </c>
      <c r="C26" s="1"/>
      <c r="D26" s="1"/>
      <c r="E26" s="1"/>
      <c r="F26" s="17"/>
      <c r="G26" s="17"/>
      <c r="H26" s="17"/>
      <c r="I26" s="17"/>
      <c r="J26" s="17"/>
    </row>
    <row r="27" spans="1:11" x14ac:dyDescent="0.25">
      <c r="A27" s="5" t="s">
        <v>72</v>
      </c>
      <c r="B27" s="24">
        <f>SUM(B22:B26)</f>
        <v>1479</v>
      </c>
      <c r="F27" s="17"/>
      <c r="G27" s="17"/>
      <c r="H27" s="17"/>
      <c r="I27" s="17"/>
      <c r="J27" s="17"/>
    </row>
    <row r="28" spans="1:11" x14ac:dyDescent="0.25">
      <c r="D28" s="2" t="str">
        <f>'Chart Data'!A27 &amp; " " &amp; TEXT('Chart Data'!B27, "#,#0")</f>
        <v>AVERAGE METERS/MONTH: 1,479</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998196.66666666663</v>
      </c>
      <c r="C32" s="1"/>
      <c r="F32" s="22"/>
      <c r="G32" s="23"/>
    </row>
    <row r="33" spans="1:7" x14ac:dyDescent="0.25">
      <c r="A33" s="5" t="str">
        <f t="shared" ref="A33:A36" si="1">+A23</f>
        <v>Std Commercial</v>
      </c>
      <c r="B33" s="11">
        <v>43364.333333333336</v>
      </c>
      <c r="C33" s="1"/>
      <c r="F33" s="22"/>
      <c r="G33" s="23"/>
    </row>
    <row r="34" spans="1:7" x14ac:dyDescent="0.25">
      <c r="A34" s="5" t="str">
        <f t="shared" si="1"/>
        <v>Std Streetlight</v>
      </c>
      <c r="B34" s="19">
        <v>0</v>
      </c>
      <c r="C34" s="1"/>
      <c r="F34" s="22"/>
      <c r="G34" s="23"/>
    </row>
    <row r="35" spans="1:7" x14ac:dyDescent="0.25">
      <c r="A35" s="5" t="str">
        <f t="shared" si="1"/>
        <v>Optional Basic</v>
      </c>
      <c r="B35" s="11">
        <v>247869</v>
      </c>
      <c r="C35" s="1"/>
      <c r="F35" s="22"/>
      <c r="G35" s="23"/>
    </row>
    <row r="36" spans="1:7" x14ac:dyDescent="0.25">
      <c r="A36" s="5" t="str">
        <f t="shared" si="1"/>
        <v>Optional Green 100</v>
      </c>
      <c r="B36" s="11">
        <v>13208</v>
      </c>
      <c r="C36" s="1"/>
      <c r="F36" s="22"/>
      <c r="G36" s="23"/>
    </row>
    <row r="37" spans="1:7" x14ac:dyDescent="0.25">
      <c r="A37" s="5" t="s">
        <v>73</v>
      </c>
      <c r="B37" s="15">
        <f>SUM(B32:B36)</f>
        <v>1302638</v>
      </c>
      <c r="D37" s="2" t="str">
        <f>'Chart Data'!A37&amp; " " &amp; TEXT('Chart Data'!B37, "#,#0")</f>
        <v>AVERAGE USAGE/MONTH: 1,302,638</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2021-05-20T15:33:11Z</cp:lastPrinted>
  <dcterms:created xsi:type="dcterms:W3CDTF">2017-12-07T16:13:29Z</dcterms:created>
  <dcterms:modified xsi:type="dcterms:W3CDTF">2023-09-12T19:32:48Z</dcterms:modified>
</cp:coreProperties>
</file>