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dksuc\Dropbox\CPG\MUNICIPAL AGGREGATION\_Massachusetts\_MA Quarterly Reporting\2025 Q2\"/>
    </mc:Choice>
  </mc:AlternateContent>
  <xr:revisionPtr revIDLastSave="0" documentId="13_ncr:1_{64E31506-A3AA-4A7A-B765-DA8C4D0C30BD}" xr6:coauthVersionLast="47" xr6:coauthVersionMax="47" xr10:uidLastSave="{00000000-0000-0000-0000-000000000000}"/>
  <bookViews>
    <workbookView xWindow="28680" yWindow="-120" windowWidth="29040" windowHeight="15720" xr2:uid="{00000000-000D-0000-FFFF-FFFF00000000}"/>
  </bookViews>
  <sheets>
    <sheet name="Carlisle Aggregation Report" sheetId="2" r:id="rId1"/>
    <sheet name="Sheet1" sheetId="3" state="hidden" r:id="rId2"/>
    <sheet name="Carlisle Detail" sheetId="7" r:id="rId3"/>
    <sheet name="Chart Data" sheetId="6" state="hidden" r:id="rId4"/>
  </sheets>
  <definedNames>
    <definedName name="_xlnm._FilterDatabase" localSheetId="3" hidden="1">'Chart Data'!$B$11:$G$11</definedName>
    <definedName name="_xlnm.Print_Area" localSheetId="0">'Carlisle Aggregation Report'!$A$1:$C$71</definedName>
    <definedName name="_xlnm.Print_Area" localSheetId="2">'Carlisle Detail'!$A$1:$AD$259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58" i="7" l="1"/>
  <c r="V195" i="7"/>
  <c r="AD195" i="7"/>
  <c r="V196" i="7"/>
  <c r="AD196" i="7"/>
  <c r="V197" i="7"/>
  <c r="AD197" i="7"/>
  <c r="V198" i="7"/>
  <c r="AD198" i="7"/>
  <c r="V199" i="7"/>
  <c r="AD199" i="7"/>
  <c r="V200" i="7"/>
  <c r="AD200" i="7"/>
  <c r="V201" i="7"/>
  <c r="AD201" i="7"/>
  <c r="V202" i="7"/>
  <c r="AD202" i="7"/>
  <c r="V203" i="7"/>
  <c r="AD203" i="7"/>
  <c r="V204" i="7"/>
  <c r="AD204" i="7"/>
  <c r="V205" i="7"/>
  <c r="AD205" i="7"/>
  <c r="V206" i="7"/>
  <c r="AD206" i="7"/>
  <c r="S195" i="7"/>
  <c r="S196" i="7"/>
  <c r="S197" i="7"/>
  <c r="S198" i="7"/>
  <c r="S199" i="7"/>
  <c r="S200" i="7"/>
  <c r="S201" i="7"/>
  <c r="S202" i="7"/>
  <c r="S203" i="7"/>
  <c r="S204" i="7"/>
  <c r="S205" i="7"/>
  <c r="S206" i="7"/>
  <c r="P195" i="7"/>
  <c r="P196" i="7"/>
  <c r="P197" i="7"/>
  <c r="P198" i="7"/>
  <c r="P199" i="7"/>
  <c r="P200" i="7"/>
  <c r="P201" i="7"/>
  <c r="P202" i="7"/>
  <c r="P203" i="7"/>
  <c r="P204" i="7"/>
  <c r="P205" i="7"/>
  <c r="P206" i="7"/>
  <c r="K206" i="7"/>
  <c r="J206" i="7"/>
  <c r="K205" i="7"/>
  <c r="J205" i="7"/>
  <c r="K204" i="7"/>
  <c r="J204" i="7"/>
  <c r="K203" i="7"/>
  <c r="J203" i="7"/>
  <c r="K202" i="7"/>
  <c r="J202" i="7"/>
  <c r="K201" i="7"/>
  <c r="J201" i="7"/>
  <c r="K200" i="7"/>
  <c r="J200" i="7"/>
  <c r="K199" i="7"/>
  <c r="J199" i="7"/>
  <c r="K198" i="7"/>
  <c r="J198" i="7"/>
  <c r="K197" i="7"/>
  <c r="J197" i="7"/>
  <c r="K196" i="7"/>
  <c r="J196" i="7"/>
  <c r="K195" i="7"/>
  <c r="J195" i="7"/>
  <c r="AD207" i="7"/>
  <c r="V207" i="7"/>
  <c r="S207" i="7"/>
  <c r="P207" i="7"/>
  <c r="K207" i="7"/>
  <c r="J207" i="7"/>
  <c r="V101" i="7"/>
  <c r="AD101" i="7"/>
  <c r="V102" i="7"/>
  <c r="AD102" i="7"/>
  <c r="V103" i="7"/>
  <c r="AD103" i="7"/>
  <c r="V104" i="7"/>
  <c r="AD104" i="7"/>
  <c r="V105" i="7"/>
  <c r="AD105" i="7"/>
  <c r="V106" i="7"/>
  <c r="AD106" i="7"/>
  <c r="V107" i="7"/>
  <c r="AD107" i="7"/>
  <c r="V108" i="7"/>
  <c r="AD108" i="7"/>
  <c r="V109" i="7"/>
  <c r="AD109" i="7"/>
  <c r="V110" i="7"/>
  <c r="AD110" i="7"/>
  <c r="V111" i="7"/>
  <c r="AD111" i="7"/>
  <c r="V112" i="7"/>
  <c r="AD112" i="7"/>
  <c r="S101" i="7"/>
  <c r="S102" i="7"/>
  <c r="S103" i="7"/>
  <c r="S104" i="7"/>
  <c r="S105" i="7"/>
  <c r="S106" i="7"/>
  <c r="S107" i="7"/>
  <c r="S108" i="7"/>
  <c r="S109" i="7"/>
  <c r="S110" i="7"/>
  <c r="S111" i="7"/>
  <c r="S112" i="7"/>
  <c r="P101" i="7"/>
  <c r="P102" i="7"/>
  <c r="P103" i="7"/>
  <c r="P104" i="7"/>
  <c r="P105" i="7"/>
  <c r="P106" i="7"/>
  <c r="P107" i="7"/>
  <c r="P108" i="7"/>
  <c r="P109" i="7"/>
  <c r="P110" i="7"/>
  <c r="P111" i="7"/>
  <c r="P112" i="7"/>
  <c r="J101" i="7"/>
  <c r="K101" i="7"/>
  <c r="J102" i="7"/>
  <c r="K102" i="7"/>
  <c r="J103" i="7"/>
  <c r="K103" i="7"/>
  <c r="J104" i="7"/>
  <c r="K104" i="7"/>
  <c r="J105" i="7"/>
  <c r="K105" i="7"/>
  <c r="J106" i="7"/>
  <c r="K106" i="7"/>
  <c r="J107" i="7"/>
  <c r="K107" i="7"/>
  <c r="J108" i="7"/>
  <c r="K108" i="7"/>
  <c r="J109" i="7"/>
  <c r="K109" i="7"/>
  <c r="J110" i="7"/>
  <c r="K110" i="7"/>
  <c r="J111" i="7"/>
  <c r="K111" i="7"/>
  <c r="J112" i="7"/>
  <c r="K112" i="7"/>
  <c r="AD113" i="7"/>
  <c r="V113" i="7"/>
  <c r="S113" i="7"/>
  <c r="P113" i="7"/>
  <c r="K113" i="7"/>
  <c r="J113" i="7"/>
  <c r="V7" i="7"/>
  <c r="Y7" i="7"/>
  <c r="AB7" i="7"/>
  <c r="AD7" i="7"/>
  <c r="V8" i="7"/>
  <c r="Y8" i="7"/>
  <c r="AB8" i="7"/>
  <c r="AD8" i="7"/>
  <c r="V9" i="7"/>
  <c r="Y9" i="7"/>
  <c r="AB9" i="7"/>
  <c r="AD9" i="7"/>
  <c r="V10" i="7"/>
  <c r="Y10" i="7"/>
  <c r="AB10" i="7"/>
  <c r="AD10" i="7"/>
  <c r="V11" i="7"/>
  <c r="Y11" i="7"/>
  <c r="AB11" i="7"/>
  <c r="AD11" i="7"/>
  <c r="V12" i="7"/>
  <c r="Y12" i="7"/>
  <c r="AB12" i="7"/>
  <c r="AD12" i="7"/>
  <c r="V13" i="7"/>
  <c r="Y13" i="7"/>
  <c r="AB13" i="7"/>
  <c r="AD13" i="7"/>
  <c r="V14" i="7"/>
  <c r="Y14" i="7"/>
  <c r="AB14" i="7"/>
  <c r="AD14" i="7"/>
  <c r="V15" i="7"/>
  <c r="Y15" i="7"/>
  <c r="AB15" i="7"/>
  <c r="AD15" i="7"/>
  <c r="V16" i="7"/>
  <c r="Y16" i="7"/>
  <c r="AB16" i="7"/>
  <c r="AD16" i="7"/>
  <c r="V17" i="7"/>
  <c r="Y17" i="7"/>
  <c r="AB17" i="7"/>
  <c r="AD17" i="7"/>
  <c r="V18" i="7"/>
  <c r="Y18" i="7"/>
  <c r="AB18" i="7"/>
  <c r="AD18" i="7"/>
  <c r="S7" i="7"/>
  <c r="S8" i="7"/>
  <c r="S9" i="7"/>
  <c r="S10" i="7"/>
  <c r="S11" i="7"/>
  <c r="S12" i="7"/>
  <c r="S13" i="7"/>
  <c r="S14" i="7"/>
  <c r="S15" i="7"/>
  <c r="S16" i="7"/>
  <c r="S17" i="7"/>
  <c r="S18" i="7"/>
  <c r="P7" i="7"/>
  <c r="P8" i="7"/>
  <c r="P9" i="7"/>
  <c r="P10" i="7"/>
  <c r="P11" i="7"/>
  <c r="P12" i="7"/>
  <c r="P13" i="7"/>
  <c r="P14" i="7"/>
  <c r="P15" i="7"/>
  <c r="P16" i="7"/>
  <c r="P17" i="7"/>
  <c r="P18" i="7"/>
  <c r="K18" i="7"/>
  <c r="J18" i="7"/>
  <c r="K17" i="7"/>
  <c r="J17" i="7"/>
  <c r="K16" i="7"/>
  <c r="J16" i="7"/>
  <c r="K15" i="7"/>
  <c r="J15" i="7"/>
  <c r="K14" i="7"/>
  <c r="J14" i="7"/>
  <c r="K13" i="7"/>
  <c r="J13" i="7"/>
  <c r="K12" i="7"/>
  <c r="J12" i="7"/>
  <c r="K11" i="7"/>
  <c r="J11" i="7"/>
  <c r="K10" i="7"/>
  <c r="J10" i="7"/>
  <c r="K9" i="7"/>
  <c r="J9" i="7"/>
  <c r="K8" i="7"/>
  <c r="J8" i="7"/>
  <c r="K7" i="7"/>
  <c r="J7" i="7"/>
  <c r="AD19" i="7"/>
  <c r="AB19" i="7"/>
  <c r="Y19" i="7"/>
  <c r="V19" i="7"/>
  <c r="S19" i="7"/>
  <c r="P19" i="7"/>
  <c r="K19" i="7"/>
  <c r="J19" i="7"/>
  <c r="AD208" i="7"/>
  <c r="AD209" i="7"/>
  <c r="AD210" i="7"/>
  <c r="AD211" i="7"/>
  <c r="AD212" i="7"/>
  <c r="AD213" i="7"/>
  <c r="AD214" i="7"/>
  <c r="AD215" i="7"/>
  <c r="AD216" i="7"/>
  <c r="AD217" i="7"/>
  <c r="AD218" i="7"/>
  <c r="V208" i="7"/>
  <c r="V209" i="7"/>
  <c r="V210" i="7"/>
  <c r="V211" i="7"/>
  <c r="V212" i="7"/>
  <c r="V213" i="7"/>
  <c r="V214" i="7"/>
  <c r="V215" i="7"/>
  <c r="V216" i="7"/>
  <c r="V217" i="7"/>
  <c r="V218" i="7"/>
  <c r="S208" i="7"/>
  <c r="S209" i="7"/>
  <c r="S210" i="7"/>
  <c r="S211" i="7"/>
  <c r="S212" i="7"/>
  <c r="S213" i="7"/>
  <c r="S214" i="7"/>
  <c r="S215" i="7"/>
  <c r="S216" i="7"/>
  <c r="S217" i="7"/>
  <c r="S218" i="7"/>
  <c r="P208" i="7"/>
  <c r="P209" i="7"/>
  <c r="P210" i="7"/>
  <c r="P211" i="7"/>
  <c r="P212" i="7"/>
  <c r="P213" i="7"/>
  <c r="P214" i="7"/>
  <c r="P215" i="7"/>
  <c r="P216" i="7"/>
  <c r="P217" i="7"/>
  <c r="P218" i="7"/>
  <c r="J208" i="7"/>
  <c r="K208" i="7"/>
  <c r="J209" i="7"/>
  <c r="K209" i="7"/>
  <c r="J210" i="7"/>
  <c r="K210" i="7"/>
  <c r="J211" i="7"/>
  <c r="K211" i="7"/>
  <c r="J212" i="7"/>
  <c r="K212" i="7"/>
  <c r="J213" i="7"/>
  <c r="K213" i="7"/>
  <c r="J214" i="7"/>
  <c r="K214" i="7"/>
  <c r="J215" i="7"/>
  <c r="K215" i="7"/>
  <c r="J216" i="7"/>
  <c r="K216" i="7"/>
  <c r="J217" i="7"/>
  <c r="K217" i="7"/>
  <c r="J218" i="7"/>
  <c r="K218" i="7"/>
  <c r="AD219" i="7"/>
  <c r="V219" i="7"/>
  <c r="S219" i="7"/>
  <c r="P219" i="7"/>
  <c r="K219" i="7"/>
  <c r="J219" i="7"/>
  <c r="AD114" i="7"/>
  <c r="AD115" i="7"/>
  <c r="AD116" i="7"/>
  <c r="AD117" i="7"/>
  <c r="AD118" i="7"/>
  <c r="AD119" i="7"/>
  <c r="AD120" i="7"/>
  <c r="AD121" i="7"/>
  <c r="AD122" i="7"/>
  <c r="AD123" i="7"/>
  <c r="AD124" i="7"/>
  <c r="V114" i="7"/>
  <c r="V115" i="7"/>
  <c r="V116" i="7"/>
  <c r="V117" i="7"/>
  <c r="V118" i="7"/>
  <c r="V119" i="7"/>
  <c r="V120" i="7"/>
  <c r="V121" i="7"/>
  <c r="V122" i="7"/>
  <c r="V123" i="7"/>
  <c r="V124" i="7"/>
  <c r="S114" i="7"/>
  <c r="S115" i="7"/>
  <c r="S116" i="7"/>
  <c r="S117" i="7"/>
  <c r="S118" i="7"/>
  <c r="S119" i="7"/>
  <c r="S120" i="7"/>
  <c r="S121" i="7"/>
  <c r="S122" i="7"/>
  <c r="S123" i="7"/>
  <c r="S124" i="7"/>
  <c r="P114" i="7"/>
  <c r="P115" i="7"/>
  <c r="P116" i="7"/>
  <c r="P117" i="7"/>
  <c r="P118" i="7"/>
  <c r="P119" i="7"/>
  <c r="P120" i="7"/>
  <c r="P121" i="7"/>
  <c r="P122" i="7"/>
  <c r="P123" i="7"/>
  <c r="P124" i="7"/>
  <c r="J114" i="7"/>
  <c r="K114" i="7"/>
  <c r="J115" i="7"/>
  <c r="K115" i="7"/>
  <c r="J116" i="7"/>
  <c r="K116" i="7"/>
  <c r="J117" i="7"/>
  <c r="K117" i="7"/>
  <c r="J118" i="7"/>
  <c r="K118" i="7"/>
  <c r="J119" i="7"/>
  <c r="K119" i="7"/>
  <c r="J120" i="7"/>
  <c r="K120" i="7"/>
  <c r="J121" i="7"/>
  <c r="K121" i="7"/>
  <c r="J122" i="7"/>
  <c r="K122" i="7"/>
  <c r="J123" i="7"/>
  <c r="K123" i="7"/>
  <c r="J124" i="7"/>
  <c r="K124" i="7"/>
  <c r="AD125" i="7"/>
  <c r="V125" i="7"/>
  <c r="S125" i="7"/>
  <c r="P125" i="7"/>
  <c r="K125" i="7"/>
  <c r="J125" i="7"/>
  <c r="E258" i="7"/>
  <c r="D258" i="7"/>
  <c r="B258" i="7"/>
  <c r="E257" i="7"/>
  <c r="D257" i="7"/>
  <c r="C257" i="7"/>
  <c r="B257" i="7"/>
  <c r="I256" i="7"/>
  <c r="H256" i="7"/>
  <c r="G256" i="7"/>
  <c r="F256" i="7"/>
  <c r="E256" i="7"/>
  <c r="D256" i="7"/>
  <c r="C256" i="7"/>
  <c r="B256" i="7"/>
  <c r="AB20" i="7"/>
  <c r="AD20" i="7"/>
  <c r="AB21" i="7"/>
  <c r="AD21" i="7"/>
  <c r="AB22" i="7"/>
  <c r="AD22" i="7"/>
  <c r="AB23" i="7"/>
  <c r="AD23" i="7"/>
  <c r="AB24" i="7"/>
  <c r="AD24" i="7"/>
  <c r="AB25" i="7"/>
  <c r="AD25" i="7"/>
  <c r="AB26" i="7"/>
  <c r="AD26" i="7"/>
  <c r="AB27" i="7"/>
  <c r="AD27" i="7"/>
  <c r="AB28" i="7"/>
  <c r="AD28" i="7"/>
  <c r="AB29" i="7"/>
  <c r="AD29" i="7"/>
  <c r="AB30" i="7"/>
  <c r="AD30" i="7"/>
  <c r="Y20" i="7"/>
  <c r="Y21" i="7"/>
  <c r="Y22" i="7"/>
  <c r="Y23" i="7"/>
  <c r="Y24" i="7"/>
  <c r="Y25" i="7"/>
  <c r="Y26" i="7"/>
  <c r="Y27" i="7"/>
  <c r="Y28" i="7"/>
  <c r="Y29" i="7"/>
  <c r="Y30" i="7"/>
  <c r="V20" i="7"/>
  <c r="V21" i="7"/>
  <c r="V22" i="7"/>
  <c r="V23" i="7"/>
  <c r="V24" i="7"/>
  <c r="V25" i="7"/>
  <c r="V26" i="7"/>
  <c r="V27" i="7"/>
  <c r="V28" i="7"/>
  <c r="V29" i="7"/>
  <c r="V30" i="7"/>
  <c r="V31" i="7"/>
  <c r="S20" i="7"/>
  <c r="S21" i="7"/>
  <c r="S22" i="7"/>
  <c r="S23" i="7"/>
  <c r="S24" i="7"/>
  <c r="S25" i="7"/>
  <c r="S26" i="7"/>
  <c r="S27" i="7"/>
  <c r="S28" i="7"/>
  <c r="S29" i="7"/>
  <c r="S30" i="7"/>
  <c r="P20" i="7"/>
  <c r="P21" i="7"/>
  <c r="P22" i="7"/>
  <c r="P23" i="7"/>
  <c r="P24" i="7"/>
  <c r="P25" i="7"/>
  <c r="P26" i="7"/>
  <c r="P27" i="7"/>
  <c r="P28" i="7"/>
  <c r="P29" i="7"/>
  <c r="P30" i="7"/>
  <c r="J20" i="7"/>
  <c r="K20" i="7"/>
  <c r="J21" i="7"/>
  <c r="K21" i="7"/>
  <c r="J22" i="7"/>
  <c r="K22" i="7"/>
  <c r="J23" i="7"/>
  <c r="K23" i="7"/>
  <c r="J24" i="7"/>
  <c r="K24" i="7"/>
  <c r="J25" i="7"/>
  <c r="K25" i="7"/>
  <c r="J26" i="7"/>
  <c r="K26" i="7"/>
  <c r="J27" i="7"/>
  <c r="K27" i="7"/>
  <c r="J28" i="7"/>
  <c r="K28" i="7"/>
  <c r="J29" i="7"/>
  <c r="K29" i="7"/>
  <c r="J30" i="7"/>
  <c r="K30" i="7"/>
  <c r="AD31" i="7"/>
  <c r="AB31" i="7"/>
  <c r="Y31" i="7"/>
  <c r="S31" i="7"/>
  <c r="P31" i="7"/>
  <c r="K31" i="7"/>
  <c r="J31" i="7"/>
  <c r="AC201" i="7" l="1"/>
  <c r="AC104" i="7"/>
  <c r="AC111" i="7"/>
  <c r="AC110" i="7"/>
  <c r="AC207" i="7"/>
  <c r="AC197" i="7"/>
  <c r="AC113" i="7"/>
  <c r="AC198" i="7"/>
  <c r="AC202" i="7"/>
  <c r="AC106" i="7"/>
  <c r="AC103" i="7"/>
  <c r="AC7" i="7"/>
  <c r="AC200" i="7"/>
  <c r="AC203" i="7"/>
  <c r="AC195" i="7"/>
  <c r="AC102" i="7"/>
  <c r="AC107" i="7"/>
  <c r="AC206" i="7"/>
  <c r="AC196" i="7"/>
  <c r="AC205" i="7"/>
  <c r="AC199" i="7"/>
  <c r="AC101" i="7"/>
  <c r="AC112" i="7"/>
  <c r="AC109" i="7"/>
  <c r="AC105" i="7"/>
  <c r="AC204" i="7"/>
  <c r="AC15" i="7"/>
  <c r="AC11" i="7"/>
  <c r="AC18" i="7"/>
  <c r="AC14" i="7"/>
  <c r="AC10" i="7"/>
  <c r="AC12" i="7"/>
  <c r="AC17" i="7"/>
  <c r="AC108" i="7"/>
  <c r="AC13" i="7"/>
  <c r="AC9" i="7"/>
  <c r="AC218" i="7"/>
  <c r="AC16" i="7"/>
  <c r="AC19" i="7"/>
  <c r="AC8" i="7"/>
  <c r="AC217" i="7"/>
  <c r="K256" i="7"/>
  <c r="AC216" i="7"/>
  <c r="AC122" i="7"/>
  <c r="AC120" i="7"/>
  <c r="AC123" i="7"/>
  <c r="AC119" i="7"/>
  <c r="AD258" i="7"/>
  <c r="AC211" i="7"/>
  <c r="AC124" i="7"/>
  <c r="AC213" i="7"/>
  <c r="AC214" i="7"/>
  <c r="AC210" i="7"/>
  <c r="AC208" i="7"/>
  <c r="AC212" i="7"/>
  <c r="AC215" i="7"/>
  <c r="AC209" i="7"/>
  <c r="AC114" i="7"/>
  <c r="AC118" i="7"/>
  <c r="AC115" i="7"/>
  <c r="AC219" i="7"/>
  <c r="AC116" i="7"/>
  <c r="AC22" i="7"/>
  <c r="AC28" i="7"/>
  <c r="AC30" i="7"/>
  <c r="AC24" i="7"/>
  <c r="AC121" i="7"/>
  <c r="AC117" i="7"/>
  <c r="AC125" i="7"/>
  <c r="B259" i="7"/>
  <c r="J256" i="7"/>
  <c r="AC23" i="7"/>
  <c r="AC29" i="7"/>
  <c r="AC27" i="7"/>
  <c r="AC20" i="7"/>
  <c r="AC21" i="7"/>
  <c r="AC26" i="7"/>
  <c r="AC25" i="7"/>
  <c r="AC31" i="7"/>
  <c r="P220" i="7"/>
  <c r="S220" i="7"/>
  <c r="V220" i="7"/>
  <c r="AD220" i="7"/>
  <c r="P221" i="7"/>
  <c r="S221" i="7"/>
  <c r="V221" i="7"/>
  <c r="AD221" i="7"/>
  <c r="P222" i="7"/>
  <c r="S222" i="7"/>
  <c r="V222" i="7"/>
  <c r="AD222" i="7"/>
  <c r="P223" i="7"/>
  <c r="S223" i="7"/>
  <c r="V223" i="7"/>
  <c r="AD223" i="7"/>
  <c r="P224" i="7"/>
  <c r="S224" i="7"/>
  <c r="V224" i="7"/>
  <c r="AD224" i="7"/>
  <c r="P225" i="7"/>
  <c r="S225" i="7"/>
  <c r="V225" i="7"/>
  <c r="AD225" i="7"/>
  <c r="P226" i="7"/>
  <c r="S226" i="7"/>
  <c r="V226" i="7"/>
  <c r="AD226" i="7"/>
  <c r="P227" i="7"/>
  <c r="S227" i="7"/>
  <c r="V227" i="7"/>
  <c r="AD227" i="7"/>
  <c r="P228" i="7"/>
  <c r="S228" i="7"/>
  <c r="V228" i="7"/>
  <c r="AD228" i="7"/>
  <c r="P229" i="7"/>
  <c r="S229" i="7"/>
  <c r="V229" i="7"/>
  <c r="AD229" i="7"/>
  <c r="P230" i="7"/>
  <c r="S230" i="7"/>
  <c r="V230" i="7"/>
  <c r="AD230" i="7"/>
  <c r="K230" i="7"/>
  <c r="J230" i="7"/>
  <c r="K229" i="7"/>
  <c r="J229" i="7"/>
  <c r="K228" i="7"/>
  <c r="J228" i="7"/>
  <c r="K227" i="7"/>
  <c r="J227" i="7"/>
  <c r="K226" i="7"/>
  <c r="J226" i="7"/>
  <c r="K225" i="7"/>
  <c r="J225" i="7"/>
  <c r="K224" i="7"/>
  <c r="J224" i="7"/>
  <c r="K223" i="7"/>
  <c r="J223" i="7"/>
  <c r="K222" i="7"/>
  <c r="J222" i="7"/>
  <c r="K221" i="7"/>
  <c r="J221" i="7"/>
  <c r="K220" i="7"/>
  <c r="J220" i="7"/>
  <c r="AD231" i="7"/>
  <c r="V231" i="7"/>
  <c r="S231" i="7"/>
  <c r="P231" i="7"/>
  <c r="K231" i="7"/>
  <c r="J231" i="7"/>
  <c r="P126" i="7"/>
  <c r="S126" i="7"/>
  <c r="V126" i="7"/>
  <c r="AD126" i="7"/>
  <c r="P127" i="7"/>
  <c r="S127" i="7"/>
  <c r="V127" i="7"/>
  <c r="AD127" i="7"/>
  <c r="P128" i="7"/>
  <c r="S128" i="7"/>
  <c r="V128" i="7"/>
  <c r="AD128" i="7"/>
  <c r="P129" i="7"/>
  <c r="S129" i="7"/>
  <c r="V129" i="7"/>
  <c r="AD129" i="7"/>
  <c r="P130" i="7"/>
  <c r="S130" i="7"/>
  <c r="V130" i="7"/>
  <c r="AD130" i="7"/>
  <c r="P131" i="7"/>
  <c r="S131" i="7"/>
  <c r="V131" i="7"/>
  <c r="AD131" i="7"/>
  <c r="P132" i="7"/>
  <c r="S132" i="7"/>
  <c r="V132" i="7"/>
  <c r="AD132" i="7"/>
  <c r="P133" i="7"/>
  <c r="S133" i="7"/>
  <c r="V133" i="7"/>
  <c r="AD133" i="7"/>
  <c r="P134" i="7"/>
  <c r="S134" i="7"/>
  <c r="V134" i="7"/>
  <c r="AD134" i="7"/>
  <c r="P135" i="7"/>
  <c r="S135" i="7"/>
  <c r="V135" i="7"/>
  <c r="AD135" i="7"/>
  <c r="P136" i="7"/>
  <c r="S136" i="7"/>
  <c r="V136" i="7"/>
  <c r="AD136" i="7"/>
  <c r="K136" i="7"/>
  <c r="J136" i="7"/>
  <c r="K135" i="7"/>
  <c r="J135" i="7"/>
  <c r="K134" i="7"/>
  <c r="J134" i="7"/>
  <c r="K133" i="7"/>
  <c r="J133" i="7"/>
  <c r="K132" i="7"/>
  <c r="J132" i="7"/>
  <c r="K131" i="7"/>
  <c r="J131" i="7"/>
  <c r="K130" i="7"/>
  <c r="J130" i="7"/>
  <c r="K129" i="7"/>
  <c r="J129" i="7"/>
  <c r="K128" i="7"/>
  <c r="J128" i="7"/>
  <c r="K127" i="7"/>
  <c r="J127" i="7"/>
  <c r="K126" i="7"/>
  <c r="J126" i="7"/>
  <c r="AD137" i="7"/>
  <c r="V137" i="7"/>
  <c r="S137" i="7"/>
  <c r="P137" i="7"/>
  <c r="K137" i="7"/>
  <c r="J137" i="7"/>
  <c r="P32" i="7"/>
  <c r="S32" i="7"/>
  <c r="V32" i="7"/>
  <c r="Y32" i="7"/>
  <c r="AB32" i="7"/>
  <c r="AD32" i="7"/>
  <c r="P33" i="7"/>
  <c r="S33" i="7"/>
  <c r="V33" i="7"/>
  <c r="Y33" i="7"/>
  <c r="AB33" i="7"/>
  <c r="AD33" i="7"/>
  <c r="P34" i="7"/>
  <c r="S34" i="7"/>
  <c r="V34" i="7"/>
  <c r="Y34" i="7"/>
  <c r="AB34" i="7"/>
  <c r="AD34" i="7"/>
  <c r="P35" i="7"/>
  <c r="S35" i="7"/>
  <c r="V35" i="7"/>
  <c r="Y35" i="7"/>
  <c r="AB35" i="7"/>
  <c r="AD35" i="7"/>
  <c r="P36" i="7"/>
  <c r="S36" i="7"/>
  <c r="V36" i="7"/>
  <c r="Y36" i="7"/>
  <c r="AB36" i="7"/>
  <c r="AD36" i="7"/>
  <c r="P37" i="7"/>
  <c r="S37" i="7"/>
  <c r="V37" i="7"/>
  <c r="Y37" i="7"/>
  <c r="AB37" i="7"/>
  <c r="AD37" i="7"/>
  <c r="P38" i="7"/>
  <c r="S38" i="7"/>
  <c r="V38" i="7"/>
  <c r="Y38" i="7"/>
  <c r="AB38" i="7"/>
  <c r="AD38" i="7"/>
  <c r="P39" i="7"/>
  <c r="S39" i="7"/>
  <c r="V39" i="7"/>
  <c r="Y39" i="7"/>
  <c r="AB39" i="7"/>
  <c r="AD39" i="7"/>
  <c r="P40" i="7"/>
  <c r="S40" i="7"/>
  <c r="V40" i="7"/>
  <c r="Y40" i="7"/>
  <c r="AB40" i="7"/>
  <c r="AD40" i="7"/>
  <c r="P41" i="7"/>
  <c r="S41" i="7"/>
  <c r="V41" i="7"/>
  <c r="Y41" i="7"/>
  <c r="AB41" i="7"/>
  <c r="AD41" i="7"/>
  <c r="P42" i="7"/>
  <c r="S42" i="7"/>
  <c r="V42" i="7"/>
  <c r="Y42" i="7"/>
  <c r="AB42" i="7"/>
  <c r="AD42" i="7"/>
  <c r="K42" i="7"/>
  <c r="J42" i="7"/>
  <c r="K41" i="7"/>
  <c r="J41" i="7"/>
  <c r="K40" i="7"/>
  <c r="J40" i="7"/>
  <c r="K39" i="7"/>
  <c r="J39" i="7"/>
  <c r="K38" i="7"/>
  <c r="J38" i="7"/>
  <c r="K37" i="7"/>
  <c r="J37" i="7"/>
  <c r="K36" i="7"/>
  <c r="J36" i="7"/>
  <c r="K35" i="7"/>
  <c r="J35" i="7"/>
  <c r="K34" i="7"/>
  <c r="J34" i="7"/>
  <c r="K33" i="7"/>
  <c r="J33" i="7"/>
  <c r="K32" i="7"/>
  <c r="J32" i="7"/>
  <c r="AD43" i="7"/>
  <c r="AB43" i="7"/>
  <c r="Y43" i="7"/>
  <c r="V43" i="7"/>
  <c r="S43" i="7"/>
  <c r="P43" i="7"/>
  <c r="K43" i="7"/>
  <c r="J43" i="7"/>
  <c r="V232" i="7"/>
  <c r="V233" i="7"/>
  <c r="V234" i="7"/>
  <c r="V235" i="7"/>
  <c r="V236" i="7"/>
  <c r="V238" i="7"/>
  <c r="V239" i="7"/>
  <c r="V237" i="7"/>
  <c r="V258" i="7" l="1"/>
  <c r="AC228" i="7"/>
  <c r="AC132" i="7"/>
  <c r="AC130" i="7"/>
  <c r="AC128" i="7"/>
  <c r="AC230" i="7"/>
  <c r="AC136" i="7"/>
  <c r="AC131" i="7"/>
  <c r="AC133" i="7"/>
  <c r="AC227" i="7"/>
  <c r="AC226" i="7"/>
  <c r="AC225" i="7"/>
  <c r="AC223" i="7"/>
  <c r="AC222" i="7"/>
  <c r="AC221" i="7"/>
  <c r="AC224" i="7"/>
  <c r="AC220" i="7"/>
  <c r="AC231" i="7"/>
  <c r="AC229" i="7"/>
  <c r="AC129" i="7"/>
  <c r="AC33" i="7"/>
  <c r="AC36" i="7"/>
  <c r="AC34" i="7"/>
  <c r="AC135" i="7"/>
  <c r="AC134" i="7"/>
  <c r="AC127" i="7"/>
  <c r="AC126" i="7"/>
  <c r="AC43" i="7"/>
  <c r="AC41" i="7"/>
  <c r="AC37" i="7"/>
  <c r="AC137" i="7"/>
  <c r="AC39" i="7"/>
  <c r="AC32" i="7"/>
  <c r="AC42" i="7"/>
  <c r="AC40" i="7"/>
  <c r="AC38" i="7"/>
  <c r="AC35" i="7"/>
  <c r="V146" i="7"/>
  <c r="V147" i="7"/>
  <c r="V148" i="7"/>
  <c r="V149" i="7"/>
  <c r="V150" i="7"/>
  <c r="V151" i="7"/>
  <c r="V152" i="7"/>
  <c r="V153" i="7"/>
  <c r="V154" i="7"/>
  <c r="V155" i="7"/>
  <c r="V156" i="7"/>
  <c r="V157" i="7"/>
  <c r="V158" i="7"/>
  <c r="V159" i="7"/>
  <c r="V160" i="7"/>
  <c r="V161" i="7"/>
  <c r="V162" i="7"/>
  <c r="V163" i="7"/>
  <c r="V164" i="7"/>
  <c r="V165" i="7"/>
  <c r="V166" i="7"/>
  <c r="V167" i="7"/>
  <c r="V168" i="7"/>
  <c r="V169" i="7"/>
  <c r="V170" i="7"/>
  <c r="V171" i="7"/>
  <c r="V172" i="7"/>
  <c r="V173" i="7"/>
  <c r="V174" i="7"/>
  <c r="V175" i="7"/>
  <c r="V176" i="7"/>
  <c r="V177" i="7"/>
  <c r="V178" i="7"/>
  <c r="V179" i="7"/>
  <c r="V180" i="7"/>
  <c r="V181" i="7"/>
  <c r="V182" i="7"/>
  <c r="V183" i="7"/>
  <c r="V184" i="7"/>
  <c r="V185" i="7"/>
  <c r="V186" i="7"/>
  <c r="V187" i="7"/>
  <c r="V188" i="7"/>
  <c r="V189" i="7"/>
  <c r="V190" i="7"/>
  <c r="AD232" i="7"/>
  <c r="AD233" i="7"/>
  <c r="AD234" i="7"/>
  <c r="AD235" i="7"/>
  <c r="AD236" i="7"/>
  <c r="AD237" i="7"/>
  <c r="AD238" i="7"/>
  <c r="AD239" i="7"/>
  <c r="AD240" i="7"/>
  <c r="AD241" i="7"/>
  <c r="AD242" i="7"/>
  <c r="S232" i="7"/>
  <c r="AC232" i="7" s="1"/>
  <c r="S233" i="7"/>
  <c r="AC233" i="7" s="1"/>
  <c r="S234" i="7"/>
  <c r="AC234" i="7" s="1"/>
  <c r="S235" i="7"/>
  <c r="AC235" i="7" s="1"/>
  <c r="S236" i="7"/>
  <c r="AC236" i="7" s="1"/>
  <c r="S237" i="7"/>
  <c r="AC237" i="7" s="1"/>
  <c r="S238" i="7"/>
  <c r="AC238" i="7" s="1"/>
  <c r="S239" i="7"/>
  <c r="AC239" i="7" s="1"/>
  <c r="S240" i="7"/>
  <c r="AC240" i="7" s="1"/>
  <c r="S241" i="7"/>
  <c r="AC241" i="7" s="1"/>
  <c r="S242" i="7"/>
  <c r="AC242" i="7" s="1"/>
  <c r="P232" i="7"/>
  <c r="P233" i="7"/>
  <c r="P234" i="7"/>
  <c r="P235" i="7"/>
  <c r="P236" i="7"/>
  <c r="P237" i="7"/>
  <c r="P238" i="7"/>
  <c r="P239" i="7"/>
  <c r="P240" i="7"/>
  <c r="P241" i="7"/>
  <c r="P242" i="7"/>
  <c r="K242" i="7"/>
  <c r="J242" i="7"/>
  <c r="K241" i="7"/>
  <c r="J241" i="7"/>
  <c r="K240" i="7"/>
  <c r="J240" i="7"/>
  <c r="K239" i="7"/>
  <c r="J239" i="7"/>
  <c r="K238" i="7"/>
  <c r="J238" i="7"/>
  <c r="K237" i="7"/>
  <c r="J237" i="7"/>
  <c r="K236" i="7"/>
  <c r="J236" i="7"/>
  <c r="K235" i="7"/>
  <c r="J235" i="7"/>
  <c r="K234" i="7"/>
  <c r="J234" i="7"/>
  <c r="K233" i="7"/>
  <c r="J233" i="7"/>
  <c r="K232" i="7"/>
  <c r="J232" i="7"/>
  <c r="AD243" i="7"/>
  <c r="S243" i="7"/>
  <c r="AC243" i="7" s="1"/>
  <c r="P243" i="7"/>
  <c r="K243" i="7"/>
  <c r="J243" i="7"/>
  <c r="AD138" i="7"/>
  <c r="AD139" i="7"/>
  <c r="AD140" i="7"/>
  <c r="AD141" i="7"/>
  <c r="AD142" i="7"/>
  <c r="AD143" i="7"/>
  <c r="AD144" i="7"/>
  <c r="AD145" i="7"/>
  <c r="AD146" i="7"/>
  <c r="AD147" i="7"/>
  <c r="AD148" i="7"/>
  <c r="V138" i="7"/>
  <c r="V139" i="7"/>
  <c r="V140" i="7"/>
  <c r="V141" i="7"/>
  <c r="V142" i="7"/>
  <c r="V143" i="7"/>
  <c r="V144" i="7"/>
  <c r="V145" i="7"/>
  <c r="S138" i="7"/>
  <c r="S139" i="7"/>
  <c r="S140" i="7"/>
  <c r="S141" i="7"/>
  <c r="S142" i="7"/>
  <c r="S143" i="7"/>
  <c r="S144" i="7"/>
  <c r="S145" i="7"/>
  <c r="S146" i="7"/>
  <c r="S147" i="7"/>
  <c r="S148" i="7"/>
  <c r="P138" i="7"/>
  <c r="P139" i="7"/>
  <c r="P140" i="7"/>
  <c r="P141" i="7"/>
  <c r="P142" i="7"/>
  <c r="P143" i="7"/>
  <c r="P144" i="7"/>
  <c r="P145" i="7"/>
  <c r="P146" i="7"/>
  <c r="P147" i="7"/>
  <c r="P148" i="7"/>
  <c r="K148" i="7"/>
  <c r="J148" i="7"/>
  <c r="K147" i="7"/>
  <c r="J147" i="7"/>
  <c r="K146" i="7"/>
  <c r="J146" i="7"/>
  <c r="K145" i="7"/>
  <c r="J145" i="7"/>
  <c r="K144" i="7"/>
  <c r="J144" i="7"/>
  <c r="K143" i="7"/>
  <c r="J143" i="7"/>
  <c r="K142" i="7"/>
  <c r="J142" i="7"/>
  <c r="K141" i="7"/>
  <c r="J141" i="7"/>
  <c r="K140" i="7"/>
  <c r="J140" i="7"/>
  <c r="K139" i="7"/>
  <c r="J139" i="7"/>
  <c r="K138" i="7"/>
  <c r="J138" i="7"/>
  <c r="AD149" i="7"/>
  <c r="S149" i="7"/>
  <c r="K149" i="7"/>
  <c r="J149" i="7"/>
  <c r="Y44" i="7"/>
  <c r="AB44" i="7"/>
  <c r="AD44" i="7"/>
  <c r="Y45" i="7"/>
  <c r="AB45" i="7"/>
  <c r="AD45" i="7"/>
  <c r="Y46" i="7"/>
  <c r="AB46" i="7"/>
  <c r="AD46" i="7"/>
  <c r="Y47" i="7"/>
  <c r="AB47" i="7"/>
  <c r="AD47" i="7"/>
  <c r="Y48" i="7"/>
  <c r="AB48" i="7"/>
  <c r="AD48" i="7"/>
  <c r="Y49" i="7"/>
  <c r="AB49" i="7"/>
  <c r="AD49" i="7"/>
  <c r="Y50" i="7"/>
  <c r="AB50" i="7"/>
  <c r="AD50" i="7"/>
  <c r="Y51" i="7"/>
  <c r="AB51" i="7"/>
  <c r="AD51" i="7"/>
  <c r="Y52" i="7"/>
  <c r="AB52" i="7"/>
  <c r="AD52" i="7"/>
  <c r="Y53" i="7"/>
  <c r="AB53" i="7"/>
  <c r="AD53" i="7"/>
  <c r="Y54" i="7"/>
  <c r="AB54" i="7"/>
  <c r="AD54" i="7"/>
  <c r="V44" i="7"/>
  <c r="V45" i="7"/>
  <c r="V46" i="7"/>
  <c r="V47" i="7"/>
  <c r="V48" i="7"/>
  <c r="V49" i="7"/>
  <c r="V50" i="7"/>
  <c r="V51" i="7"/>
  <c r="V52" i="7"/>
  <c r="V53" i="7"/>
  <c r="V54" i="7"/>
  <c r="S44" i="7"/>
  <c r="S45" i="7"/>
  <c r="S46" i="7"/>
  <c r="S47" i="7"/>
  <c r="S48" i="7"/>
  <c r="S49" i="7"/>
  <c r="S50" i="7"/>
  <c r="S51" i="7"/>
  <c r="S52" i="7"/>
  <c r="S53" i="7"/>
  <c r="S54" i="7"/>
  <c r="K54" i="7"/>
  <c r="J54" i="7"/>
  <c r="K53" i="7"/>
  <c r="J53" i="7"/>
  <c r="K52" i="7"/>
  <c r="J52" i="7"/>
  <c r="K51" i="7"/>
  <c r="J51" i="7"/>
  <c r="K50" i="7"/>
  <c r="J50" i="7"/>
  <c r="K49" i="7"/>
  <c r="J49" i="7"/>
  <c r="K48" i="7"/>
  <c r="J48" i="7"/>
  <c r="K47" i="7"/>
  <c r="J47" i="7"/>
  <c r="K46" i="7"/>
  <c r="J46" i="7"/>
  <c r="K45" i="7"/>
  <c r="J45" i="7"/>
  <c r="K44" i="7"/>
  <c r="J44" i="7"/>
  <c r="P44" i="7"/>
  <c r="P45" i="7"/>
  <c r="P46" i="7"/>
  <c r="P47" i="7"/>
  <c r="P48" i="7"/>
  <c r="P49" i="7"/>
  <c r="P50" i="7"/>
  <c r="P51" i="7"/>
  <c r="P52" i="7"/>
  <c r="P53" i="7"/>
  <c r="P54" i="7"/>
  <c r="AD55" i="7"/>
  <c r="AB55" i="7"/>
  <c r="Y55" i="7"/>
  <c r="V55" i="7"/>
  <c r="S55" i="7"/>
  <c r="K55" i="7"/>
  <c r="J55" i="7"/>
  <c r="I258" i="7"/>
  <c r="H258" i="7"/>
  <c r="G258" i="7"/>
  <c r="F258" i="7"/>
  <c r="I257" i="7"/>
  <c r="H257" i="7"/>
  <c r="G257" i="7"/>
  <c r="F257" i="7"/>
  <c r="AD257" i="7"/>
  <c r="AC148" i="7" l="1"/>
  <c r="J258" i="7"/>
  <c r="K257" i="7"/>
  <c r="AC138" i="7"/>
  <c r="AD256" i="7"/>
  <c r="AC139" i="7"/>
  <c r="AC141" i="7"/>
  <c r="AC140" i="7"/>
  <c r="AC145" i="7"/>
  <c r="AC146" i="7"/>
  <c r="AC149" i="7"/>
  <c r="AC142" i="7"/>
  <c r="AC144" i="7"/>
  <c r="AC143" i="7"/>
  <c r="AC147" i="7"/>
  <c r="AC52" i="7"/>
  <c r="AC48" i="7"/>
  <c r="AC44" i="7"/>
  <c r="AC53" i="7"/>
  <c r="AC49" i="7"/>
  <c r="AC45" i="7"/>
  <c r="AC55" i="7"/>
  <c r="AC54" i="7"/>
  <c r="AC50" i="7"/>
  <c r="AC46" i="7"/>
  <c r="AC51" i="7"/>
  <c r="AC47" i="7"/>
  <c r="S152" i="7"/>
  <c r="AC152" i="7" l="1"/>
  <c r="J244" i="7"/>
  <c r="K244" i="7"/>
  <c r="J245" i="7"/>
  <c r="K245" i="7"/>
  <c r="J246" i="7"/>
  <c r="K246" i="7"/>
  <c r="J247" i="7"/>
  <c r="K247" i="7"/>
  <c r="J248" i="7"/>
  <c r="K248" i="7"/>
  <c r="J249" i="7"/>
  <c r="K249" i="7"/>
  <c r="J250" i="7"/>
  <c r="K250" i="7"/>
  <c r="J251" i="7"/>
  <c r="K251" i="7"/>
  <c r="J150" i="7"/>
  <c r="K150" i="7"/>
  <c r="J151" i="7"/>
  <c r="K151" i="7"/>
  <c r="J152" i="7"/>
  <c r="K152" i="7"/>
  <c r="J153" i="7"/>
  <c r="K153" i="7"/>
  <c r="J154" i="7"/>
  <c r="K154" i="7"/>
  <c r="J155" i="7"/>
  <c r="K155" i="7"/>
  <c r="J156" i="7"/>
  <c r="K156" i="7"/>
  <c r="J157" i="7"/>
  <c r="K157" i="7"/>
  <c r="J56" i="7"/>
  <c r="K56" i="7"/>
  <c r="J57" i="7"/>
  <c r="K57" i="7"/>
  <c r="J58" i="7"/>
  <c r="K58" i="7"/>
  <c r="J59" i="7"/>
  <c r="K59" i="7"/>
  <c r="J60" i="7"/>
  <c r="K60" i="7"/>
  <c r="J61" i="7"/>
  <c r="K61" i="7"/>
  <c r="J62" i="7"/>
  <c r="K62" i="7"/>
  <c r="J63" i="7"/>
  <c r="K63" i="7"/>
  <c r="J252" i="7"/>
  <c r="K252" i="7"/>
  <c r="J253" i="7"/>
  <c r="K253" i="7"/>
  <c r="K254" i="7"/>
  <c r="J254" i="7"/>
  <c r="J158" i="7"/>
  <c r="K158" i="7"/>
  <c r="J159" i="7"/>
  <c r="K159" i="7"/>
  <c r="J160" i="7"/>
  <c r="K160" i="7"/>
  <c r="J64" i="7"/>
  <c r="K64" i="7"/>
  <c r="J65" i="7"/>
  <c r="K65" i="7"/>
  <c r="J66" i="7"/>
  <c r="K66" i="7"/>
  <c r="A33" i="6"/>
  <c r="A34" i="6"/>
  <c r="A35" i="6"/>
  <c r="A36" i="6"/>
  <c r="A32" i="6"/>
  <c r="AD96" i="7"/>
  <c r="AD95" i="7"/>
  <c r="AD94" i="7"/>
  <c r="AD93" i="7"/>
  <c r="AD92" i="7"/>
  <c r="AD91" i="7"/>
  <c r="AD90" i="7"/>
  <c r="AD89" i="7"/>
  <c r="AD88" i="7"/>
  <c r="AD87" i="7"/>
  <c r="AD86" i="7"/>
  <c r="AD85" i="7"/>
  <c r="AD84" i="7"/>
  <c r="AD83" i="7"/>
  <c r="AD82" i="7"/>
  <c r="AD81" i="7"/>
  <c r="AD80" i="7"/>
  <c r="AD79" i="7"/>
  <c r="AD78" i="7"/>
  <c r="AD77" i="7"/>
  <c r="AD76" i="7"/>
  <c r="AD75" i="7"/>
  <c r="AD74" i="7"/>
  <c r="AD73" i="7"/>
  <c r="AD72" i="7"/>
  <c r="AD71" i="7"/>
  <c r="AD70" i="7"/>
  <c r="AD69" i="7"/>
  <c r="AD68" i="7"/>
  <c r="AD67" i="7"/>
  <c r="AD66" i="7"/>
  <c r="AD65" i="7"/>
  <c r="AD64" i="7"/>
  <c r="AD63" i="7"/>
  <c r="AD62" i="7"/>
  <c r="AD61" i="7"/>
  <c r="AD60" i="7"/>
  <c r="AD59" i="7"/>
  <c r="AD58" i="7"/>
  <c r="AD57" i="7"/>
  <c r="AD56" i="7"/>
  <c r="AD190" i="7"/>
  <c r="AD189" i="7"/>
  <c r="AD188" i="7"/>
  <c r="AD187" i="7"/>
  <c r="AD186" i="7"/>
  <c r="AD185" i="7"/>
  <c r="AD184" i="7"/>
  <c r="AD183" i="7"/>
  <c r="AD182" i="7"/>
  <c r="AD181" i="7"/>
  <c r="AD180" i="7"/>
  <c r="AD179" i="7"/>
  <c r="AD178" i="7"/>
  <c r="AD177" i="7"/>
  <c r="AD176" i="7"/>
  <c r="AD175" i="7"/>
  <c r="AD174" i="7"/>
  <c r="AD173" i="7"/>
  <c r="AD172" i="7"/>
  <c r="AD171" i="7"/>
  <c r="AD170" i="7"/>
  <c r="AD169" i="7"/>
  <c r="AD168" i="7"/>
  <c r="AD167" i="7"/>
  <c r="AD166" i="7"/>
  <c r="AD165" i="7"/>
  <c r="AD164" i="7"/>
  <c r="AD163" i="7"/>
  <c r="AD162" i="7"/>
  <c r="AD161" i="7"/>
  <c r="AD160" i="7"/>
  <c r="AD159" i="7"/>
  <c r="AD158" i="7"/>
  <c r="AD157" i="7"/>
  <c r="AD156" i="7"/>
  <c r="AD155" i="7"/>
  <c r="AD154" i="7"/>
  <c r="AD153" i="7"/>
  <c r="AD152" i="7"/>
  <c r="AD151" i="7"/>
  <c r="AD150" i="7"/>
  <c r="AD254" i="7"/>
  <c r="AD253" i="7"/>
  <c r="AD252" i="7"/>
  <c r="AD251" i="7"/>
  <c r="AD250" i="7"/>
  <c r="AD249" i="7"/>
  <c r="AD248" i="7"/>
  <c r="AD247" i="7"/>
  <c r="AD246" i="7"/>
  <c r="AD245" i="7"/>
  <c r="AD244" i="7"/>
  <c r="AB258" i="7"/>
  <c r="AB257" i="7"/>
  <c r="Y258" i="7"/>
  <c r="Y257" i="7"/>
  <c r="V257" i="7"/>
  <c r="J257" i="7" l="1"/>
  <c r="J259" i="7" s="1"/>
  <c r="K258" i="7"/>
  <c r="E259" i="7"/>
  <c r="G259" i="7"/>
  <c r="D259" i="7"/>
  <c r="C259" i="7"/>
  <c r="AD259" i="7" s="1"/>
  <c r="H259" i="7"/>
  <c r="F259" i="7"/>
  <c r="I259" i="7"/>
  <c r="K259" i="7" l="1"/>
  <c r="P2" i="7"/>
  <c r="A1" i="7"/>
  <c r="P1" i="7" s="1"/>
  <c r="P192" i="7"/>
  <c r="S254" i="7"/>
  <c r="S253" i="7"/>
  <c r="AC253" i="7" s="1"/>
  <c r="S252" i="7"/>
  <c r="S251" i="7"/>
  <c r="AC251" i="7" s="1"/>
  <c r="S250" i="7"/>
  <c r="AC250" i="7" s="1"/>
  <c r="S249" i="7"/>
  <c r="AC249" i="7" s="1"/>
  <c r="S248" i="7"/>
  <c r="AC248" i="7" s="1"/>
  <c r="S247" i="7"/>
  <c r="AC247" i="7" s="1"/>
  <c r="S246" i="7"/>
  <c r="AC246" i="7" s="1"/>
  <c r="S245" i="7"/>
  <c r="AC245" i="7" s="1"/>
  <c r="S244" i="7"/>
  <c r="P98" i="7"/>
  <c r="P4" i="7"/>
  <c r="S159" i="7"/>
  <c r="AC159" i="7" s="1"/>
  <c r="S158" i="7"/>
  <c r="AC158" i="7" s="1"/>
  <c r="S157" i="7"/>
  <c r="AC157" i="7" s="1"/>
  <c r="S156" i="7"/>
  <c r="AC156" i="7" s="1"/>
  <c r="S155" i="7"/>
  <c r="AC155" i="7" s="1"/>
  <c r="S154" i="7"/>
  <c r="AC154" i="7" s="1"/>
  <c r="S153" i="7"/>
  <c r="AC153" i="7" s="1"/>
  <c r="S151" i="7"/>
  <c r="AC151" i="7" s="1"/>
  <c r="S150" i="7"/>
  <c r="S160" i="7"/>
  <c r="AC160" i="7" s="1"/>
  <c r="J162" i="7"/>
  <c r="K162" i="7"/>
  <c r="J163" i="7"/>
  <c r="K163" i="7"/>
  <c r="J164" i="7"/>
  <c r="K164" i="7"/>
  <c r="J165" i="7"/>
  <c r="K165" i="7"/>
  <c r="J166" i="7"/>
  <c r="K166" i="7"/>
  <c r="J167" i="7"/>
  <c r="K167" i="7"/>
  <c r="J168" i="7"/>
  <c r="K168" i="7"/>
  <c r="J169" i="7"/>
  <c r="K169" i="7"/>
  <c r="J170" i="7"/>
  <c r="K170" i="7"/>
  <c r="J171" i="7"/>
  <c r="K171" i="7"/>
  <c r="J172" i="7"/>
  <c r="K172" i="7"/>
  <c r="J173" i="7"/>
  <c r="K173" i="7"/>
  <c r="J174" i="7"/>
  <c r="K174" i="7"/>
  <c r="J175" i="7"/>
  <c r="K175" i="7"/>
  <c r="J176" i="7"/>
  <c r="K176" i="7"/>
  <c r="J177" i="7"/>
  <c r="K177" i="7"/>
  <c r="J178" i="7"/>
  <c r="K178" i="7"/>
  <c r="J179" i="7"/>
  <c r="K179" i="7"/>
  <c r="J180" i="7"/>
  <c r="K180" i="7"/>
  <c r="J181" i="7"/>
  <c r="K181" i="7"/>
  <c r="J182" i="7"/>
  <c r="K182" i="7"/>
  <c r="J183" i="7"/>
  <c r="K183" i="7"/>
  <c r="J184" i="7"/>
  <c r="K184" i="7"/>
  <c r="J185" i="7"/>
  <c r="K185" i="7"/>
  <c r="J186" i="7"/>
  <c r="K186" i="7"/>
  <c r="J187" i="7"/>
  <c r="K187" i="7"/>
  <c r="J188" i="7"/>
  <c r="K188" i="7"/>
  <c r="J189" i="7"/>
  <c r="K189" i="7"/>
  <c r="J190" i="7"/>
  <c r="K190" i="7"/>
  <c r="K161" i="7"/>
  <c r="J161" i="7"/>
  <c r="AB65" i="7"/>
  <c r="Y65" i="7"/>
  <c r="V65" i="7"/>
  <c r="S65" i="7"/>
  <c r="AB64" i="7"/>
  <c r="Y64" i="7"/>
  <c r="V64" i="7"/>
  <c r="S64" i="7"/>
  <c r="AB63" i="7"/>
  <c r="Y63" i="7"/>
  <c r="V63" i="7"/>
  <c r="S63" i="7"/>
  <c r="AB62" i="7"/>
  <c r="Y62" i="7"/>
  <c r="V62" i="7"/>
  <c r="S62" i="7"/>
  <c r="AB61" i="7"/>
  <c r="Y61" i="7"/>
  <c r="V61" i="7"/>
  <c r="S61" i="7"/>
  <c r="AB60" i="7"/>
  <c r="Y60" i="7"/>
  <c r="V60" i="7"/>
  <c r="S60" i="7"/>
  <c r="AB59" i="7"/>
  <c r="Y59" i="7"/>
  <c r="V59" i="7"/>
  <c r="S59" i="7"/>
  <c r="AB58" i="7"/>
  <c r="Y58" i="7"/>
  <c r="V58" i="7"/>
  <c r="S58" i="7"/>
  <c r="AB57" i="7"/>
  <c r="Y57" i="7"/>
  <c r="V57" i="7"/>
  <c r="S57" i="7"/>
  <c r="AB56" i="7"/>
  <c r="Y56" i="7"/>
  <c r="V56" i="7"/>
  <c r="S56" i="7"/>
  <c r="AB66" i="7"/>
  <c r="Y66" i="7"/>
  <c r="V66" i="7"/>
  <c r="S66" i="7"/>
  <c r="B7" i="6"/>
  <c r="A7" i="6"/>
  <c r="S163" i="7"/>
  <c r="AC163" i="7" s="1"/>
  <c r="S162" i="7"/>
  <c r="AC162" i="7" s="1"/>
  <c r="S161" i="7"/>
  <c r="AC161" i="7" s="1"/>
  <c r="S190" i="7"/>
  <c r="AC190" i="7" s="1"/>
  <c r="S189" i="7"/>
  <c r="AC189" i="7" s="1"/>
  <c r="S188" i="7"/>
  <c r="AC188" i="7" s="1"/>
  <c r="S187" i="7"/>
  <c r="AC187" i="7" s="1"/>
  <c r="S186" i="7"/>
  <c r="AC186" i="7" s="1"/>
  <c r="S185" i="7"/>
  <c r="AC185" i="7" s="1"/>
  <c r="S184" i="7"/>
  <c r="AC184" i="7" s="1"/>
  <c r="S183" i="7"/>
  <c r="AC183" i="7" s="1"/>
  <c r="S182" i="7"/>
  <c r="AC182" i="7" s="1"/>
  <c r="S181" i="7"/>
  <c r="AC181" i="7" s="1"/>
  <c r="S180" i="7"/>
  <c r="AC180" i="7" s="1"/>
  <c r="S179" i="7"/>
  <c r="AC179" i="7" s="1"/>
  <c r="S178" i="7"/>
  <c r="AC178" i="7" s="1"/>
  <c r="S177" i="7"/>
  <c r="AC177" i="7" s="1"/>
  <c r="S176" i="7"/>
  <c r="AC176" i="7" s="1"/>
  <c r="S175" i="7"/>
  <c r="AC175" i="7" s="1"/>
  <c r="S174" i="7"/>
  <c r="AC174" i="7" s="1"/>
  <c r="S173" i="7"/>
  <c r="AC173" i="7" s="1"/>
  <c r="S172" i="7"/>
  <c r="AC172" i="7" s="1"/>
  <c r="S171" i="7"/>
  <c r="AC171" i="7" s="1"/>
  <c r="S170" i="7"/>
  <c r="AC170" i="7" s="1"/>
  <c r="S169" i="7"/>
  <c r="AC169" i="7" s="1"/>
  <c r="S168" i="7"/>
  <c r="AC168" i="7" s="1"/>
  <c r="S167" i="7"/>
  <c r="AC167" i="7" s="1"/>
  <c r="S166" i="7"/>
  <c r="AC166" i="7" s="1"/>
  <c r="S165" i="7"/>
  <c r="AC165" i="7" s="1"/>
  <c r="S164" i="7"/>
  <c r="AC164" i="7" s="1"/>
  <c r="AB96" i="7"/>
  <c r="Y96" i="7"/>
  <c r="V96" i="7"/>
  <c r="S96" i="7"/>
  <c r="K96" i="7"/>
  <c r="J96" i="7"/>
  <c r="AB95" i="7"/>
  <c r="Y95" i="7"/>
  <c r="V95" i="7"/>
  <c r="S95" i="7"/>
  <c r="K95" i="7"/>
  <c r="J95" i="7"/>
  <c r="AB94" i="7"/>
  <c r="Y94" i="7"/>
  <c r="V94" i="7"/>
  <c r="S94" i="7"/>
  <c r="K94" i="7"/>
  <c r="J94" i="7"/>
  <c r="AB93" i="7"/>
  <c r="Y93" i="7"/>
  <c r="V93" i="7"/>
  <c r="S93" i="7"/>
  <c r="K93" i="7"/>
  <c r="J93" i="7"/>
  <c r="AB92" i="7"/>
  <c r="Y92" i="7"/>
  <c r="V92" i="7"/>
  <c r="S92" i="7"/>
  <c r="K92" i="7"/>
  <c r="J92" i="7"/>
  <c r="AB91" i="7"/>
  <c r="Y91" i="7"/>
  <c r="V91" i="7"/>
  <c r="S91" i="7"/>
  <c r="K91" i="7"/>
  <c r="J91" i="7"/>
  <c r="AB90" i="7"/>
  <c r="Y90" i="7"/>
  <c r="V90" i="7"/>
  <c r="S90" i="7"/>
  <c r="K90" i="7"/>
  <c r="J90" i="7"/>
  <c r="AB89" i="7"/>
  <c r="Y89" i="7"/>
  <c r="V89" i="7"/>
  <c r="S89" i="7"/>
  <c r="K89" i="7"/>
  <c r="J89" i="7"/>
  <c r="AB88" i="7"/>
  <c r="Y88" i="7"/>
  <c r="V88" i="7"/>
  <c r="S88" i="7"/>
  <c r="K88" i="7"/>
  <c r="J88" i="7"/>
  <c r="AB87" i="7"/>
  <c r="Y87" i="7"/>
  <c r="V87" i="7"/>
  <c r="S87" i="7"/>
  <c r="K87" i="7"/>
  <c r="J87" i="7"/>
  <c r="AB86" i="7"/>
  <c r="Y86" i="7"/>
  <c r="V86" i="7"/>
  <c r="S86" i="7"/>
  <c r="K86" i="7"/>
  <c r="J86" i="7"/>
  <c r="AB85" i="7"/>
  <c r="Y85" i="7"/>
  <c r="V85" i="7"/>
  <c r="S85" i="7"/>
  <c r="K85" i="7"/>
  <c r="J85" i="7"/>
  <c r="AB84" i="7"/>
  <c r="Y84" i="7"/>
  <c r="V84" i="7"/>
  <c r="S84" i="7"/>
  <c r="K84" i="7"/>
  <c r="J84" i="7"/>
  <c r="AB83" i="7"/>
  <c r="Y83" i="7"/>
  <c r="V83" i="7"/>
  <c r="S83" i="7"/>
  <c r="K83" i="7"/>
  <c r="J83" i="7"/>
  <c r="AB82" i="7"/>
  <c r="Y82" i="7"/>
  <c r="V82" i="7"/>
  <c r="S82" i="7"/>
  <c r="K82" i="7"/>
  <c r="J82" i="7"/>
  <c r="AB81" i="7"/>
  <c r="Y81" i="7"/>
  <c r="V81" i="7"/>
  <c r="S81" i="7"/>
  <c r="K81" i="7"/>
  <c r="J81" i="7"/>
  <c r="AB80" i="7"/>
  <c r="Y80" i="7"/>
  <c r="V80" i="7"/>
  <c r="S80" i="7"/>
  <c r="K80" i="7"/>
  <c r="J80" i="7"/>
  <c r="AB79" i="7"/>
  <c r="Y79" i="7"/>
  <c r="V79" i="7"/>
  <c r="S79" i="7"/>
  <c r="K79" i="7"/>
  <c r="J79" i="7"/>
  <c r="AB78" i="7"/>
  <c r="Y78" i="7"/>
  <c r="V78" i="7"/>
  <c r="S78" i="7"/>
  <c r="K78" i="7"/>
  <c r="J78" i="7"/>
  <c r="AB77" i="7"/>
  <c r="Y77" i="7"/>
  <c r="V77" i="7"/>
  <c r="S77" i="7"/>
  <c r="K77" i="7"/>
  <c r="J77" i="7"/>
  <c r="AB76" i="7"/>
  <c r="Y76" i="7"/>
  <c r="V76" i="7"/>
  <c r="S76" i="7"/>
  <c r="K76" i="7"/>
  <c r="J76" i="7"/>
  <c r="AB75" i="7"/>
  <c r="Y75" i="7"/>
  <c r="V75" i="7"/>
  <c r="S75" i="7"/>
  <c r="K75" i="7"/>
  <c r="J75" i="7"/>
  <c r="AB74" i="7"/>
  <c r="Y74" i="7"/>
  <c r="V74" i="7"/>
  <c r="S74" i="7"/>
  <c r="K74" i="7"/>
  <c r="J74" i="7"/>
  <c r="AB73" i="7"/>
  <c r="Y73" i="7"/>
  <c r="V73" i="7"/>
  <c r="S73" i="7"/>
  <c r="K73" i="7"/>
  <c r="J73" i="7"/>
  <c r="AB72" i="7"/>
  <c r="Y72" i="7"/>
  <c r="V72" i="7"/>
  <c r="S72" i="7"/>
  <c r="K72" i="7"/>
  <c r="J72" i="7"/>
  <c r="AB71" i="7"/>
  <c r="Y71" i="7"/>
  <c r="V71" i="7"/>
  <c r="S71" i="7"/>
  <c r="K71" i="7"/>
  <c r="J71" i="7"/>
  <c r="AB70" i="7"/>
  <c r="Y70" i="7"/>
  <c r="V70" i="7"/>
  <c r="S70" i="7"/>
  <c r="K70" i="7"/>
  <c r="J70" i="7"/>
  <c r="AB69" i="7"/>
  <c r="Y69" i="7"/>
  <c r="V69" i="7"/>
  <c r="S69" i="7"/>
  <c r="K69" i="7"/>
  <c r="J69" i="7"/>
  <c r="AB68" i="7"/>
  <c r="Y68" i="7"/>
  <c r="V68" i="7"/>
  <c r="S68" i="7"/>
  <c r="K68" i="7"/>
  <c r="J68" i="7"/>
  <c r="AB67" i="7"/>
  <c r="Y67" i="7"/>
  <c r="V67" i="7"/>
  <c r="S67" i="7"/>
  <c r="K67" i="7"/>
  <c r="J67" i="7"/>
  <c r="B3" i="6"/>
  <c r="B4" i="6"/>
  <c r="B5" i="6"/>
  <c r="B6" i="6"/>
  <c r="B37" i="6"/>
  <c r="D37" i="6" s="1"/>
  <c r="B27" i="6"/>
  <c r="D28" i="6" s="1"/>
  <c r="A3" i="6"/>
  <c r="A4" i="6"/>
  <c r="A5" i="6"/>
  <c r="A6" i="6"/>
  <c r="P67" i="7"/>
  <c r="P66" i="7"/>
  <c r="S256" i="7" l="1"/>
  <c r="S258" i="7"/>
  <c r="AC258" i="7" s="1"/>
  <c r="V256" i="7"/>
  <c r="V259" i="7" s="1"/>
  <c r="AB256" i="7"/>
  <c r="AB259" i="7" s="1"/>
  <c r="AC244" i="7"/>
  <c r="AC150" i="7"/>
  <c r="S257" i="7"/>
  <c r="AC257" i="7" s="1"/>
  <c r="AC62" i="7"/>
  <c r="AC59" i="7"/>
  <c r="AC56" i="7"/>
  <c r="AC94" i="7"/>
  <c r="Y256" i="7"/>
  <c r="AC252" i="7"/>
  <c r="AC72" i="7"/>
  <c r="AC78" i="7"/>
  <c r="AC88" i="7"/>
  <c r="AC77" i="7"/>
  <c r="AC85" i="7"/>
  <c r="AC96" i="7"/>
  <c r="AC63" i="7"/>
  <c r="AC73" i="7"/>
  <c r="AC71" i="7"/>
  <c r="AC81" i="7"/>
  <c r="AC70" i="7"/>
  <c r="AC86" i="7"/>
  <c r="AC60" i="7"/>
  <c r="AC64" i="7"/>
  <c r="AC69" i="7"/>
  <c r="AC93" i="7"/>
  <c r="AC66" i="7"/>
  <c r="AC76" i="7"/>
  <c r="AC57" i="7"/>
  <c r="AC67" i="7"/>
  <c r="AC83" i="7"/>
  <c r="AC89" i="7"/>
  <c r="AC92" i="7"/>
  <c r="AC68" i="7"/>
  <c r="AC75" i="7"/>
  <c r="AC84" i="7"/>
  <c r="AC91" i="7"/>
  <c r="AC74" i="7"/>
  <c r="AC79" i="7"/>
  <c r="AC80" i="7"/>
  <c r="AC82" i="7"/>
  <c r="AC87" i="7"/>
  <c r="AC90" i="7"/>
  <c r="AC95" i="7"/>
  <c r="AC61" i="7"/>
  <c r="AC58" i="7"/>
  <c r="AC65" i="7"/>
  <c r="AC254" i="7"/>
  <c r="AC256" i="7" l="1"/>
  <c r="AC259" i="7" s="1"/>
  <c r="Y259" i="7"/>
  <c r="P65" i="7"/>
  <c r="S259" i="7"/>
  <c r="P64" i="7" l="1"/>
  <c r="P63" i="7" l="1"/>
  <c r="P62" i="7" l="1"/>
  <c r="P190" i="7"/>
  <c r="P61" i="7" l="1"/>
  <c r="P96" i="7"/>
  <c r="P189" i="7"/>
  <c r="P60" i="7" l="1"/>
  <c r="P95" i="7"/>
  <c r="P188" i="7"/>
  <c r="P59" i="7" l="1"/>
  <c r="P187" i="7"/>
  <c r="P94" i="7"/>
  <c r="P58" i="7" l="1"/>
  <c r="P186" i="7"/>
  <c r="P93" i="7"/>
  <c r="P57" i="7" l="1"/>
  <c r="P92" i="7"/>
  <c r="P185" i="7"/>
  <c r="P56" i="7" l="1"/>
  <c r="P91" i="7"/>
  <c r="P184" i="7"/>
  <c r="P183" i="7" l="1"/>
  <c r="P90" i="7"/>
  <c r="P89" i="7" l="1"/>
  <c r="P182" i="7"/>
  <c r="P181" i="7" l="1"/>
  <c r="P88" i="7"/>
  <c r="P87" i="7" l="1"/>
  <c r="P180" i="7"/>
  <c r="P179" i="7" l="1"/>
  <c r="P86" i="7"/>
  <c r="P85" i="7" l="1"/>
  <c r="P178" i="7"/>
  <c r="P177" i="7" l="1"/>
  <c r="P84" i="7"/>
  <c r="P83" i="7" l="1"/>
  <c r="P176" i="7"/>
  <c r="P175" i="7" l="1"/>
  <c r="P82" i="7"/>
  <c r="P174" i="7" l="1"/>
  <c r="P81" i="7"/>
  <c r="P80" i="7" l="1"/>
  <c r="P173" i="7"/>
  <c r="P172" i="7" l="1"/>
  <c r="P79" i="7"/>
  <c r="P171" i="7" l="1"/>
  <c r="P78" i="7"/>
  <c r="P77" i="7" l="1"/>
  <c r="P170" i="7"/>
  <c r="P76" i="7" l="1"/>
  <c r="P169" i="7"/>
  <c r="P168" i="7" l="1"/>
  <c r="P75" i="7"/>
  <c r="P74" i="7" l="1"/>
  <c r="P167" i="7"/>
  <c r="P73" i="7" l="1"/>
  <c r="P166" i="7"/>
  <c r="P165" i="7" l="1"/>
  <c r="P72" i="7"/>
  <c r="P71" i="7" l="1"/>
  <c r="P164" i="7"/>
  <c r="P149" i="7" l="1"/>
  <c r="P163" i="7"/>
  <c r="P70" i="7"/>
  <c r="P69" i="7" l="1"/>
  <c r="P162" i="7"/>
  <c r="P68" i="7" l="1"/>
  <c r="P55" i="7"/>
  <c r="P254" i="7"/>
  <c r="P161" i="7"/>
  <c r="P253" i="7" l="1"/>
  <c r="P160" i="7"/>
  <c r="P252" i="7" l="1"/>
  <c r="P159" i="7"/>
  <c r="P251" i="7" l="1"/>
  <c r="P158" i="7"/>
  <c r="P250" i="7" l="1"/>
  <c r="P157" i="7"/>
  <c r="P249" i="7" l="1"/>
  <c r="P156" i="7"/>
  <c r="P248" i="7" l="1"/>
  <c r="P155" i="7"/>
  <c r="P247" i="7" l="1"/>
  <c r="P154" i="7"/>
  <c r="P246" i="7" l="1"/>
  <c r="P153" i="7"/>
  <c r="P245" i="7" l="1"/>
  <c r="P152" i="7"/>
  <c r="P244" i="7" l="1"/>
  <c r="P151" i="7"/>
  <c r="P150" i="7" l="1"/>
</calcChain>
</file>

<file path=xl/sharedStrings.xml><?xml version="1.0" encoding="utf-8"?>
<sst xmlns="http://schemas.openxmlformats.org/spreadsheetml/2006/main" count="897" uniqueCount="99">
  <si>
    <t>Competitive Supplier</t>
  </si>
  <si>
    <t>Meters</t>
  </si>
  <si>
    <t>PROGRAM RATES</t>
  </si>
  <si>
    <t>Sort</t>
  </si>
  <si>
    <t>Total</t>
  </si>
  <si>
    <t xml:space="preserve"> </t>
  </si>
  <si>
    <t>Participating Consumers - Meters</t>
  </si>
  <si>
    <t>Participating Consumers - Usage</t>
  </si>
  <si>
    <t>Usage</t>
  </si>
  <si>
    <t>COMPARISON TO EVERSOURCE RATES</t>
  </si>
  <si>
    <t xml:space="preserve">TOWN OF CARLISLE COMMUNITY CHOICE POWER SUPPLY PROGRAM </t>
  </si>
  <si>
    <t>Public Power</t>
  </si>
  <si>
    <t>Month</t>
  </si>
  <si>
    <t>Aggregation Savings by Rate Class</t>
  </si>
  <si>
    <t>Term</t>
  </si>
  <si>
    <t>Click here for Eversource Green Options</t>
  </si>
  <si>
    <t>Total Aggregation Savings</t>
  </si>
  <si>
    <t>Residents Energy</t>
  </si>
  <si>
    <t>January 2021 - January 2024</t>
  </si>
  <si>
    <t>$0.11450 / kWh</t>
  </si>
  <si>
    <t>100%*: MA Class I + Nat'l Wind RECs</t>
  </si>
  <si>
    <t>$0.10640 / kWh</t>
  </si>
  <si>
    <t>RESIDENTIAL</t>
  </si>
  <si>
    <t>SMALL C&amp;I</t>
  </si>
  <si>
    <t>MED-LRG C&amp;I</t>
  </si>
  <si>
    <t>STREETLIGHTS</t>
  </si>
  <si>
    <t>TOTAL</t>
  </si>
  <si>
    <t>AVERAGE RESIDENTIAL USAGE/METER</t>
  </si>
  <si>
    <t>Date</t>
  </si>
  <si>
    <t>Residential Meters</t>
  </si>
  <si>
    <t>Residential Usage</t>
  </si>
  <si>
    <t>Small C&amp;I Meters</t>
  </si>
  <si>
    <t>Small C&amp;I Usage</t>
  </si>
  <si>
    <t>Med-Lrg C&amp;I Meters</t>
  </si>
  <si>
    <t>Med-Lrg C&amp;I Usage</t>
  </si>
  <si>
    <t>Streetlight Meters</t>
  </si>
  <si>
    <t>Streetlight Usage</t>
  </si>
  <si>
    <t>Total Meters</t>
  </si>
  <si>
    <t>Total Usage</t>
  </si>
  <si>
    <t>Renewable Supply Options</t>
  </si>
  <si>
    <t>Basic Svc Rate</t>
  </si>
  <si>
    <t>Agg Rate</t>
  </si>
  <si>
    <t>Savings</t>
  </si>
  <si>
    <t>7/1/18-12/31/20</t>
  </si>
  <si>
    <t>$0.13940 / kWh</t>
  </si>
  <si>
    <t>100% MA Class I RECs</t>
  </si>
  <si>
    <t>Basic Svc Rate NEMA</t>
  </si>
  <si>
    <t>Std Residential</t>
  </si>
  <si>
    <t>Std Commercial</t>
  </si>
  <si>
    <t>Std Streetlight</t>
  </si>
  <si>
    <t>Optional Basic</t>
  </si>
  <si>
    <t>Optional Green 100</t>
  </si>
  <si>
    <t>Residents</t>
  </si>
  <si>
    <t>PRODUCT DETAIL REPORT</t>
  </si>
  <si>
    <t>STANDARD</t>
  </si>
  <si>
    <t>OPTIONAL BASIC</t>
  </si>
  <si>
    <t>OPTIONAL GREEN 100</t>
  </si>
  <si>
    <t>100% MA Class 1</t>
  </si>
  <si>
    <t>1/1/21-12/31/23</t>
  </si>
  <si>
    <t>Standard (default)</t>
  </si>
  <si>
    <t>vs. Basic Service</t>
  </si>
  <si>
    <t>vs. Green BS Options</t>
  </si>
  <si>
    <t>Meets MA Req</t>
  </si>
  <si>
    <t>Total Average</t>
  </si>
  <si>
    <t>Residential</t>
  </si>
  <si>
    <t>Commercial</t>
  </si>
  <si>
    <t>Street Lights</t>
  </si>
  <si>
    <t>AVERAGE METERS/MONTH:</t>
  </si>
  <si>
    <t>AVERAGE USAGE/MONTH:</t>
  </si>
  <si>
    <t>MA Req + Nat'l Wind</t>
  </si>
  <si>
    <t>Standard</t>
  </si>
  <si>
    <t>The Town's aggregation savings are directly tied to the margin of savings between the Program’s rates and Eversource’s corresponding Basic Service rates as well as the level of consumption by participating consumers. Basic Service rates change twice a year or more, depending on utility and rate class. As a result, the aggregation rate may not always be lower than the Basic Service rate. The goal of the aggregation is to deliver savings over the life of the Program against the Basic Service rate. However, such savings and future savings cannot be guaranteed.</t>
  </si>
  <si>
    <t>Med Commercial</t>
  </si>
  <si>
    <t>Industrial</t>
  </si>
  <si>
    <t>Click here for more information about the Program</t>
  </si>
  <si>
    <t>January 2024 - January 2026</t>
  </si>
  <si>
    <t>Dynegy</t>
  </si>
  <si>
    <t>$0.15989 / kWh</t>
  </si>
  <si>
    <t>MA Req + 25% MA Class I RECs</t>
  </si>
  <si>
    <t>$0.15025 / kWh</t>
  </si>
  <si>
    <t>$0.17896 / kWh</t>
  </si>
  <si>
    <t>1/1/24-12/31/25</t>
  </si>
  <si>
    <t>MA Req + 25% MA Class 1 RECs</t>
  </si>
  <si>
    <t>100% MA Class 1 RECs</t>
  </si>
  <si>
    <t>Q2'24</t>
  </si>
  <si>
    <t>Q3'24</t>
  </si>
  <si>
    <r>
      <t xml:space="preserve">This report has been prepared by Colonial Power Group with information/data being provided by the Competitive Supplier and Eversource. The purpose of the report is to provide information about the Town of Carlisle's Community Choice Power Supply Program, which currently provides competitive power supply to approximately 1,600 consumers in the Town. The data provided by the Competitive Supplier is based on the calendar month invoiced (not meter read month). Therefore, the usage data is not available until 4 months after the month it was used. For example, power is </t>
    </r>
    <r>
      <rPr>
        <i/>
        <sz val="12"/>
        <color theme="1"/>
        <rFont val="Times New Roman"/>
        <family val="1"/>
      </rPr>
      <t>Used</t>
    </r>
    <r>
      <rPr>
        <sz val="12"/>
        <color theme="1"/>
        <rFont val="Times New Roman"/>
        <family val="1"/>
      </rPr>
      <t xml:space="preserve"> in January, </t>
    </r>
    <r>
      <rPr>
        <i/>
        <sz val="12"/>
        <color theme="1"/>
        <rFont val="Times New Roman"/>
        <family val="1"/>
      </rPr>
      <t>Invoiced</t>
    </r>
    <r>
      <rPr>
        <sz val="12"/>
        <color theme="1"/>
        <rFont val="Times New Roman"/>
        <family val="1"/>
      </rPr>
      <t xml:space="preserve"> in February, </t>
    </r>
    <r>
      <rPr>
        <i/>
        <sz val="12"/>
        <color theme="1"/>
        <rFont val="Times New Roman"/>
        <family val="1"/>
      </rPr>
      <t>Paid</t>
    </r>
    <r>
      <rPr>
        <sz val="12"/>
        <color theme="1"/>
        <rFont val="Times New Roman"/>
        <family val="1"/>
      </rPr>
      <t xml:space="preserve"> in March and </t>
    </r>
    <r>
      <rPr>
        <i/>
        <sz val="12"/>
        <color theme="1"/>
        <rFont val="Times New Roman"/>
        <family val="1"/>
      </rPr>
      <t>Reported</t>
    </r>
    <r>
      <rPr>
        <sz val="12"/>
        <color theme="1"/>
        <rFont val="Times New Roman"/>
        <family val="1"/>
      </rPr>
      <t xml:space="preserve"> in April. </t>
    </r>
  </si>
  <si>
    <t>Q4'24</t>
  </si>
  <si>
    <t>Q1'25</t>
  </si>
  <si>
    <t>1/1/24-12/31/13</t>
  </si>
  <si>
    <t>1/1/24-12/31/14</t>
  </si>
  <si>
    <t>1/1/24-12/31/15</t>
  </si>
  <si>
    <t>1/1/24-12/31/16</t>
  </si>
  <si>
    <t>1/1/24-12/31/17</t>
  </si>
  <si>
    <t>1/1/24-12/31/18</t>
  </si>
  <si>
    <t>STATUS REPORT Q2 2025</t>
  </si>
  <si>
    <t>Prepared September 2025</t>
  </si>
  <si>
    <t>Q2'25</t>
  </si>
  <si>
    <t>MA Req+15% MA Class I +67% Natl Wind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</si>
</sst>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409]mmm\-yy;@"/>
    <numFmt numFmtId="165" formatCode="_(* #,##0_);_(* \(#,##0\);_(* &quot;-&quot;??_);_(@_)"/>
    <numFmt numFmtId="166" formatCode="_(&quot;$&quot;* #,##0_);_(&quot;$&quot;* \(#,##0\);_(&quot;$&quot;* &quot;-&quot;??_);_(@_)"/>
    <numFmt numFmtId="167" formatCode="0.00000"/>
  </numFmts>
  <fonts count="31" x14ac:knownFonts="1">
    <font>
      <sz val="11"/>
      <color theme="1"/>
      <name val="Calibri"/>
      <family val="2"/>
      <scheme val="minor"/>
    </font>
    <font>
      <sz val="11"/>
      <color theme="1"/>
      <name val="Calibri"/>
      <family val="2"/>
      <scheme val="minor"/>
    </font>
    <font>
      <u/>
      <sz val="11"/>
      <color theme="10"/>
      <name val="Calibri"/>
      <family val="2"/>
      <scheme val="minor"/>
    </font>
    <font>
      <sz val="12"/>
      <color theme="1"/>
      <name val="Calibri"/>
      <family val="2"/>
      <scheme val="minor"/>
    </font>
    <font>
      <sz val="12"/>
      <color theme="1"/>
      <name val="Times New Roman"/>
      <family val="1"/>
    </font>
    <font>
      <b/>
      <sz val="12"/>
      <color theme="1"/>
      <name val="Calibri"/>
      <family val="2"/>
      <scheme val="minor"/>
    </font>
    <font>
      <b/>
      <i/>
      <sz val="12"/>
      <color theme="1"/>
      <name val="Calibri"/>
      <family val="2"/>
      <scheme val="minor"/>
    </font>
    <font>
      <i/>
      <sz val="12"/>
      <color theme="1"/>
      <name val="Calibri"/>
      <family val="2"/>
      <scheme val="minor"/>
    </font>
    <font>
      <b/>
      <u/>
      <sz val="12"/>
      <color theme="1"/>
      <name val="Calibri"/>
      <family val="2"/>
      <scheme val="minor"/>
    </font>
    <font>
      <b/>
      <sz val="14"/>
      <color theme="1" tint="0.34998626667073579"/>
      <name val="Tahoma"/>
      <family val="2"/>
    </font>
    <font>
      <sz val="12"/>
      <color theme="4" tint="-0.499984740745262"/>
      <name val="Calibri"/>
      <family val="2"/>
      <scheme val="minor"/>
    </font>
    <font>
      <i/>
      <sz val="11"/>
      <color theme="1"/>
      <name val="Calibri"/>
      <family val="2"/>
      <scheme val="minor"/>
    </font>
    <font>
      <b/>
      <sz val="18"/>
      <color theme="3"/>
      <name val="Calibri Light"/>
      <family val="2"/>
      <scheme val="major"/>
    </font>
    <font>
      <sz val="12"/>
      <color rgb="FF663300"/>
      <name val="Calibri"/>
      <family val="2"/>
      <scheme val="minor"/>
    </font>
    <font>
      <b/>
      <sz val="12"/>
      <color theme="1" tint="0.34998626667073579"/>
      <name val="Tahoma"/>
      <family val="2"/>
    </font>
    <font>
      <i/>
      <sz val="12"/>
      <color theme="1"/>
      <name val="Times New Roman"/>
      <family val="1"/>
    </font>
    <font>
      <i/>
      <sz val="10"/>
      <color theme="1" tint="0.34998626667073579"/>
      <name val="Tahoma"/>
      <family val="2"/>
    </font>
    <font>
      <b/>
      <sz val="11"/>
      <color theme="1"/>
      <name val="Calibri"/>
      <family val="2"/>
      <scheme val="minor"/>
    </font>
    <font>
      <b/>
      <sz val="18"/>
      <name val="Calibri Light"/>
      <family val="2"/>
      <scheme val="major"/>
    </font>
    <font>
      <b/>
      <i/>
      <sz val="11"/>
      <color theme="1"/>
      <name val="Candara"/>
      <family val="2"/>
    </font>
    <font>
      <b/>
      <i/>
      <sz val="11"/>
      <color theme="1"/>
      <name val="Calibri"/>
      <family val="2"/>
      <scheme val="minor"/>
    </font>
    <font>
      <b/>
      <sz val="14"/>
      <color theme="1" tint="0.34998626667073579"/>
      <name val="Calibri"/>
      <family val="2"/>
      <scheme val="minor"/>
    </font>
    <font>
      <b/>
      <sz val="12"/>
      <color theme="1" tint="0.34998626667073579"/>
      <name val="Calibri"/>
      <family val="2"/>
      <scheme val="minor"/>
    </font>
    <font>
      <b/>
      <sz val="12"/>
      <color theme="0"/>
      <name val="Calibri"/>
      <family val="2"/>
      <scheme val="minor"/>
    </font>
    <font>
      <sz val="12"/>
      <color theme="0"/>
      <name val="Calibri"/>
      <family val="2"/>
      <scheme val="minor"/>
    </font>
    <font>
      <b/>
      <i/>
      <sz val="16"/>
      <color theme="0"/>
      <name val="Calibri Light"/>
      <family val="2"/>
      <scheme val="major"/>
    </font>
    <font>
      <b/>
      <i/>
      <sz val="16"/>
      <name val="Calibri Light"/>
      <family val="2"/>
      <scheme val="major"/>
    </font>
    <font>
      <i/>
      <sz val="16"/>
      <name val="Calibri"/>
      <family val="2"/>
      <scheme val="minor"/>
    </font>
    <font>
      <b/>
      <u/>
      <sz val="10"/>
      <color theme="9" tint="-0.249977111117893"/>
      <name val="Tahoma"/>
      <family val="2"/>
    </font>
    <font>
      <b/>
      <u/>
      <sz val="12"/>
      <color theme="4"/>
      <name val="Calibri"/>
      <family val="2"/>
      <scheme val="minor"/>
    </font>
    <font>
      <sz val="8"/>
      <name val="Calibri"/>
      <family val="2"/>
      <scheme val="minor"/>
    </font>
  </fonts>
  <fills count="7">
    <fill>
      <patternFill patternType="none"/>
    </fill>
    <fill>
      <patternFill patternType="gray125"/>
    </fill>
    <fill>
      <patternFill patternType="solid">
        <fgColor theme="6" tint="0.79998168889431442"/>
        <bgColor indexed="64"/>
      </patternFill>
    </fill>
    <fill>
      <patternFill patternType="solid">
        <fgColor theme="2" tint="-9.9978637043366805E-2"/>
        <bgColor indexed="64"/>
      </patternFill>
    </fill>
    <fill>
      <patternFill patternType="solid">
        <fgColor theme="4"/>
        <bgColor indexed="64"/>
      </patternFill>
    </fill>
    <fill>
      <patternFill patternType="solid">
        <fgColor theme="8"/>
        <bgColor indexed="64"/>
      </patternFill>
    </fill>
    <fill>
      <patternFill patternType="solid">
        <fgColor theme="9"/>
        <bgColor indexed="64"/>
      </patternFill>
    </fill>
  </fills>
  <borders count="54">
    <border>
      <left/>
      <right/>
      <top/>
      <bottom/>
      <diagonal/>
    </border>
    <border>
      <left style="thin">
        <color indexed="64"/>
      </left>
      <right style="thin">
        <color indexed="64"/>
      </right>
      <top style="thin">
        <color indexed="64"/>
      </top>
      <bottom style="thin">
        <color indexed="64"/>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thin">
        <color indexed="64"/>
      </right>
      <top style="hair">
        <color auto="1"/>
      </top>
      <bottom style="hair">
        <color auto="1"/>
      </bottom>
      <diagonal/>
    </border>
    <border>
      <left style="thin">
        <color indexed="64"/>
      </left>
      <right style="hair">
        <color auto="1"/>
      </right>
      <top style="hair">
        <color auto="1"/>
      </top>
      <bottom style="hair">
        <color auto="1"/>
      </bottom>
      <diagonal/>
    </border>
    <border>
      <left/>
      <right/>
      <top/>
      <bottom style="thin">
        <color indexed="64"/>
      </bottom>
      <diagonal/>
    </border>
    <border>
      <left style="thin">
        <color indexed="64"/>
      </left>
      <right style="thin">
        <color indexed="64"/>
      </right>
      <top style="thin">
        <color indexed="64"/>
      </top>
      <bottom/>
      <diagonal/>
    </border>
    <border>
      <left/>
      <right/>
      <top style="thin">
        <color indexed="64"/>
      </top>
      <bottom style="hair">
        <color auto="1"/>
      </bottom>
      <diagonal/>
    </border>
    <border>
      <left/>
      <right style="thin">
        <color indexed="64"/>
      </right>
      <top style="thin">
        <color indexed="64"/>
      </top>
      <bottom style="hair">
        <color auto="1"/>
      </bottom>
      <diagonal/>
    </border>
    <border>
      <left style="thin">
        <color indexed="64"/>
      </left>
      <right/>
      <top style="thin">
        <color indexed="64"/>
      </top>
      <bottom style="hair">
        <color auto="1"/>
      </bottom>
      <diagonal/>
    </border>
    <border>
      <left style="thin">
        <color indexed="64"/>
      </left>
      <right style="thin">
        <color indexed="64"/>
      </right>
      <top style="thin">
        <color indexed="64"/>
      </top>
      <bottom style="hair">
        <color auto="1"/>
      </bottom>
      <diagonal/>
    </border>
    <border>
      <left style="hair">
        <color auto="1"/>
      </left>
      <right style="hair">
        <color auto="1"/>
      </right>
      <top/>
      <bottom style="hair">
        <color auto="1"/>
      </bottom>
      <diagonal/>
    </border>
    <border>
      <left style="thin">
        <color indexed="64"/>
      </left>
      <right style="thin">
        <color indexed="64"/>
      </right>
      <top/>
      <bottom style="hair">
        <color auto="1"/>
      </bottom>
      <diagonal/>
    </border>
    <border>
      <left/>
      <right style="hair">
        <color auto="1"/>
      </right>
      <top style="hair">
        <color auto="1"/>
      </top>
      <bottom style="hair">
        <color auto="1"/>
      </bottom>
      <diagonal/>
    </border>
    <border>
      <left style="thin">
        <color indexed="64"/>
      </left>
      <right style="thin">
        <color indexed="64"/>
      </right>
      <top style="hair">
        <color auto="1"/>
      </top>
      <bottom style="hair">
        <color auto="1"/>
      </bottom>
      <diagonal/>
    </border>
    <border>
      <left/>
      <right/>
      <top style="hair">
        <color auto="1"/>
      </top>
      <bottom style="hair">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hair">
        <color auto="1"/>
      </left>
      <right style="hair">
        <color auto="1"/>
      </right>
      <top/>
      <bottom/>
      <diagonal/>
    </border>
    <border>
      <left style="thin">
        <color indexed="64"/>
      </left>
      <right style="hair">
        <color auto="1"/>
      </right>
      <top style="thin">
        <color indexed="64"/>
      </top>
      <bottom style="thin">
        <color indexed="64"/>
      </bottom>
      <diagonal/>
    </border>
    <border>
      <left style="hair">
        <color auto="1"/>
      </left>
      <right style="hair">
        <color auto="1"/>
      </right>
      <top style="thin">
        <color indexed="64"/>
      </top>
      <bottom style="thin">
        <color indexed="64"/>
      </bottom>
      <diagonal/>
    </border>
    <border>
      <left style="hair">
        <color auto="1"/>
      </left>
      <right style="thin">
        <color indexed="64"/>
      </right>
      <top style="thin">
        <color indexed="64"/>
      </top>
      <bottom style="thin">
        <color indexed="64"/>
      </bottom>
      <diagonal/>
    </border>
    <border>
      <left/>
      <right style="hair">
        <color auto="1"/>
      </right>
      <top style="thin">
        <color indexed="64"/>
      </top>
      <bottom style="thin">
        <color indexed="64"/>
      </bottom>
      <diagonal/>
    </border>
    <border>
      <left style="thin">
        <color indexed="64"/>
      </left>
      <right style="hair">
        <color auto="1"/>
      </right>
      <top style="thin">
        <color indexed="64"/>
      </top>
      <bottom style="hair">
        <color auto="1"/>
      </bottom>
      <diagonal/>
    </border>
    <border>
      <left style="hair">
        <color auto="1"/>
      </left>
      <right style="hair">
        <color auto="1"/>
      </right>
      <top style="thin">
        <color indexed="64"/>
      </top>
      <bottom style="hair">
        <color auto="1"/>
      </bottom>
      <diagonal/>
    </border>
    <border>
      <left style="hair">
        <color auto="1"/>
      </left>
      <right style="thin">
        <color indexed="64"/>
      </right>
      <top style="thin">
        <color indexed="64"/>
      </top>
      <bottom style="hair">
        <color auto="1"/>
      </bottom>
      <diagonal/>
    </border>
    <border>
      <left style="hair">
        <color auto="1"/>
      </left>
      <right style="thin">
        <color indexed="64"/>
      </right>
      <top/>
      <bottom style="hair">
        <color auto="1"/>
      </bottom>
      <diagonal/>
    </border>
    <border>
      <left style="hair">
        <color auto="1"/>
      </left>
      <right style="thin">
        <color indexed="64"/>
      </right>
      <top/>
      <bottom/>
      <diagonal/>
    </border>
    <border>
      <left/>
      <right style="hair">
        <color auto="1"/>
      </right>
      <top style="thin">
        <color indexed="64"/>
      </top>
      <bottom style="hair">
        <color auto="1"/>
      </bottom>
      <diagonal/>
    </border>
    <border>
      <left style="thin">
        <color indexed="64"/>
      </left>
      <right style="thin">
        <color indexed="64"/>
      </right>
      <top style="hair">
        <color auto="1"/>
      </top>
      <bottom style="thin">
        <color indexed="64"/>
      </bottom>
      <diagonal/>
    </border>
    <border>
      <left/>
      <right style="hair">
        <color auto="1"/>
      </right>
      <top style="hair">
        <color auto="1"/>
      </top>
      <bottom style="thin">
        <color indexed="64"/>
      </bottom>
      <diagonal/>
    </border>
    <border>
      <left style="hair">
        <color auto="1"/>
      </left>
      <right style="hair">
        <color auto="1"/>
      </right>
      <top style="hair">
        <color auto="1"/>
      </top>
      <bottom style="thin">
        <color indexed="64"/>
      </bottom>
      <diagonal/>
    </border>
    <border>
      <left style="hair">
        <color auto="1"/>
      </left>
      <right style="thin">
        <color indexed="64"/>
      </right>
      <top style="hair">
        <color auto="1"/>
      </top>
      <bottom style="thin">
        <color indexed="64"/>
      </bottom>
      <diagonal/>
    </border>
    <border>
      <left style="thin">
        <color indexed="64"/>
      </left>
      <right style="hair">
        <color auto="1"/>
      </right>
      <top style="hair">
        <color auto="1"/>
      </top>
      <bottom style="thin">
        <color indexed="64"/>
      </bottom>
      <diagonal/>
    </border>
    <border>
      <left/>
      <right style="hair">
        <color auto="1"/>
      </right>
      <top style="hair">
        <color auto="1"/>
      </top>
      <bottom/>
      <diagonal/>
    </border>
    <border>
      <left style="thin">
        <color indexed="64"/>
      </left>
      <right/>
      <top style="hair">
        <color auto="1"/>
      </top>
      <bottom style="hair">
        <color auto="1"/>
      </bottom>
      <diagonal/>
    </border>
    <border>
      <left style="thin">
        <color indexed="64"/>
      </left>
      <right/>
      <top style="hair">
        <color auto="1"/>
      </top>
      <bottom style="thin">
        <color indexed="64"/>
      </bottom>
      <diagonal/>
    </border>
    <border>
      <left style="thin">
        <color indexed="64"/>
      </left>
      <right style="hair">
        <color auto="1"/>
      </right>
      <top style="hair">
        <color auto="1"/>
      </top>
      <bottom/>
      <diagonal/>
    </border>
    <border>
      <left/>
      <right style="hair">
        <color auto="1"/>
      </right>
      <top/>
      <bottom/>
      <diagonal/>
    </border>
    <border>
      <left/>
      <right style="hair">
        <color auto="1"/>
      </right>
      <top/>
      <bottom style="hair">
        <color auto="1"/>
      </bottom>
      <diagonal/>
    </border>
    <border>
      <left style="hair">
        <color auto="1"/>
      </left>
      <right/>
      <top/>
      <bottom style="hair">
        <color auto="1"/>
      </bottom>
      <diagonal/>
    </border>
    <border>
      <left style="hair">
        <color auto="1"/>
      </left>
      <right style="thin">
        <color indexed="64"/>
      </right>
      <top style="hair">
        <color auto="1"/>
      </top>
      <bottom/>
      <diagonal/>
    </border>
    <border>
      <left style="thin">
        <color indexed="64"/>
      </left>
      <right style="hair">
        <color auto="1"/>
      </right>
      <top/>
      <bottom style="hair">
        <color auto="1"/>
      </bottom>
      <diagonal/>
    </border>
    <border>
      <left style="hair">
        <color auto="1"/>
      </left>
      <right style="hair">
        <color auto="1"/>
      </right>
      <top/>
      <bottom style="thin">
        <color indexed="64"/>
      </bottom>
      <diagonal/>
    </border>
    <border>
      <left style="hair">
        <color auto="1"/>
      </left>
      <right style="thin">
        <color indexed="64"/>
      </right>
      <top/>
      <bottom style="thin">
        <color indexed="64"/>
      </bottom>
      <diagonal/>
    </border>
  </borders>
  <cellStyleXfs count="6">
    <xf numFmtId="0" fontId="0" fillId="0" borderId="0"/>
    <xf numFmtId="43" fontId="1" fillId="0" borderId="0" applyFont="0" applyFill="0" applyBorder="0" applyAlignment="0" applyProtection="0"/>
    <xf numFmtId="0" fontId="2" fillId="0" borderId="0" applyNumberFormat="0" applyFill="0" applyBorder="0" applyAlignment="0" applyProtection="0"/>
    <xf numFmtId="44" fontId="1" fillId="0" borderId="0" applyFont="0" applyFill="0" applyBorder="0" applyAlignment="0" applyProtection="0"/>
    <xf numFmtId="0" fontId="12" fillId="0" borderId="0" applyNumberFormat="0" applyFill="0" applyBorder="0" applyAlignment="0" applyProtection="0"/>
    <xf numFmtId="0" fontId="1" fillId="0" borderId="0"/>
  </cellStyleXfs>
  <cellXfs count="168">
    <xf numFmtId="0" fontId="0" fillId="0" borderId="0" xfId="0"/>
    <xf numFmtId="0" fontId="5" fillId="0" borderId="0" xfId="0" applyFont="1"/>
    <xf numFmtId="0" fontId="3" fillId="0" borderId="0" xfId="0" applyFont="1"/>
    <xf numFmtId="0" fontId="6" fillId="0" borderId="1" xfId="0" applyFont="1" applyBorder="1" applyAlignment="1">
      <alignment horizontal="center" wrapText="1"/>
    </xf>
    <xf numFmtId="0" fontId="6" fillId="0" borderId="1" xfId="0" applyFont="1" applyBorder="1" applyAlignment="1">
      <alignment horizontal="center"/>
    </xf>
    <xf numFmtId="164" fontId="7" fillId="0" borderId="1" xfId="0" applyNumberFormat="1" applyFont="1" applyBorder="1" applyAlignment="1">
      <alignment horizontal="center"/>
    </xf>
    <xf numFmtId="0" fontId="8" fillId="0" borderId="0" xfId="0" applyFont="1" applyAlignment="1">
      <alignment horizontal="center"/>
    </xf>
    <xf numFmtId="0" fontId="8" fillId="0" borderId="0" xfId="0" applyFont="1" applyAlignment="1">
      <alignment horizontal="left"/>
    </xf>
    <xf numFmtId="166" fontId="3" fillId="0" borderId="0" xfId="3" applyNumberFormat="1" applyFont="1"/>
    <xf numFmtId="0" fontId="8" fillId="0" borderId="0" xfId="0" applyFont="1" applyAlignment="1">
      <alignment horizontal="center" wrapText="1"/>
    </xf>
    <xf numFmtId="166" fontId="3" fillId="0" borderId="0" xfId="3" applyNumberFormat="1" applyFont="1" applyAlignment="1">
      <alignment horizontal="center"/>
    </xf>
    <xf numFmtId="165" fontId="7" fillId="0" borderId="1" xfId="1" applyNumberFormat="1" applyFont="1" applyBorder="1" applyAlignment="1">
      <alignment horizontal="center"/>
    </xf>
    <xf numFmtId="0" fontId="9" fillId="0" borderId="0" xfId="0" applyFont="1"/>
    <xf numFmtId="0" fontId="10" fillId="0" borderId="0" xfId="0" applyFont="1"/>
    <xf numFmtId="0" fontId="11" fillId="0" borderId="0" xfId="0" applyFont="1" applyAlignment="1">
      <alignment vertical="center" wrapText="1"/>
    </xf>
    <xf numFmtId="165" fontId="7" fillId="0" borderId="1" xfId="0" applyNumberFormat="1" applyFont="1" applyBorder="1"/>
    <xf numFmtId="17" fontId="3" fillId="0" borderId="0" xfId="0" applyNumberFormat="1" applyFont="1" applyAlignment="1">
      <alignment horizontal="center"/>
    </xf>
    <xf numFmtId="165" fontId="3" fillId="0" borderId="0" xfId="1" applyNumberFormat="1" applyFont="1"/>
    <xf numFmtId="0" fontId="13" fillId="0" borderId="0" xfId="0" applyFont="1"/>
    <xf numFmtId="165" fontId="7" fillId="0" borderId="1" xfId="1" applyNumberFormat="1" applyFont="1" applyBorder="1" applyAlignment="1">
      <alignment horizontal="right"/>
    </xf>
    <xf numFmtId="0" fontId="3" fillId="0" borderId="0" xfId="0" applyFont="1" applyAlignment="1">
      <alignment vertical="top"/>
    </xf>
    <xf numFmtId="0" fontId="10" fillId="0" borderId="0" xfId="0" applyFont="1" applyAlignment="1">
      <alignment vertical="top"/>
    </xf>
    <xf numFmtId="165" fontId="3" fillId="0" borderId="0" xfId="0" applyNumberFormat="1" applyFont="1"/>
    <xf numFmtId="165" fontId="3" fillId="0" borderId="0" xfId="1" applyNumberFormat="1" applyFont="1" applyFill="1"/>
    <xf numFmtId="165" fontId="3" fillId="0" borderId="1" xfId="1" applyNumberFormat="1" applyFont="1" applyBorder="1"/>
    <xf numFmtId="0" fontId="18" fillId="0" borderId="0" xfId="4" applyFont="1" applyAlignment="1">
      <alignment horizontal="center"/>
    </xf>
    <xf numFmtId="0" fontId="0" fillId="2" borderId="3" xfId="0" applyFill="1" applyBorder="1"/>
    <xf numFmtId="0" fontId="19" fillId="2" borderId="7" xfId="0" applyFont="1" applyFill="1" applyBorder="1" applyAlignment="1">
      <alignment horizontal="center" wrapText="1"/>
    </xf>
    <xf numFmtId="0" fontId="19" fillId="2" borderId="11" xfId="0" applyFont="1" applyFill="1" applyBorder="1" applyAlignment="1">
      <alignment horizontal="center" wrapText="1"/>
    </xf>
    <xf numFmtId="0" fontId="19" fillId="2" borderId="12" xfId="0" applyFont="1" applyFill="1" applyBorder="1" applyAlignment="1">
      <alignment horizontal="center" wrapText="1"/>
    </xf>
    <xf numFmtId="0" fontId="19" fillId="0" borderId="0" xfId="0" applyFont="1" applyAlignment="1">
      <alignment horizontal="center" wrapText="1"/>
    </xf>
    <xf numFmtId="0" fontId="19" fillId="2" borderId="13" xfId="0" applyFont="1" applyFill="1" applyBorder="1" applyAlignment="1">
      <alignment horizontal="center" wrapText="1"/>
    </xf>
    <xf numFmtId="0" fontId="19" fillId="2" borderId="14" xfId="0" applyFont="1" applyFill="1" applyBorder="1" applyAlignment="1">
      <alignment horizontal="center" wrapText="1"/>
    </xf>
    <xf numFmtId="0" fontId="19" fillId="2" borderId="2" xfId="0" applyFont="1" applyFill="1" applyBorder="1" applyAlignment="1">
      <alignment horizontal="center" wrapText="1"/>
    </xf>
    <xf numFmtId="0" fontId="19" fillId="2" borderId="4" xfId="0" applyFont="1" applyFill="1" applyBorder="1" applyAlignment="1">
      <alignment horizontal="center" wrapText="1"/>
    </xf>
    <xf numFmtId="0" fontId="19" fillId="2" borderId="5" xfId="0" applyFont="1" applyFill="1" applyBorder="1" applyAlignment="1">
      <alignment horizontal="center" wrapText="1"/>
    </xf>
    <xf numFmtId="0" fontId="19" fillId="0" borderId="0" xfId="0" applyFont="1"/>
    <xf numFmtId="165" fontId="0" fillId="0" borderId="2" xfId="1" applyNumberFormat="1" applyFont="1" applyBorder="1" applyAlignment="1">
      <alignment horizontal="center" wrapText="1"/>
    </xf>
    <xf numFmtId="0" fontId="0" fillId="0" borderId="2" xfId="0" applyBorder="1" applyAlignment="1">
      <alignment horizontal="center" wrapText="1"/>
    </xf>
    <xf numFmtId="0" fontId="0" fillId="0" borderId="12" xfId="0" applyBorder="1" applyAlignment="1">
      <alignment horizontal="center" wrapText="1"/>
    </xf>
    <xf numFmtId="164" fontId="0" fillId="0" borderId="15" xfId="0" applyNumberFormat="1" applyBorder="1" applyAlignment="1">
      <alignment horizontal="right" wrapText="1"/>
    </xf>
    <xf numFmtId="0" fontId="0" fillId="0" borderId="14" xfId="0" applyBorder="1" applyAlignment="1">
      <alignment horizontal="center" wrapText="1"/>
    </xf>
    <xf numFmtId="165" fontId="0" fillId="0" borderId="4" xfId="0" applyNumberFormat="1" applyBorder="1" applyAlignment="1">
      <alignment horizontal="center" wrapText="1"/>
    </xf>
    <xf numFmtId="165" fontId="0" fillId="0" borderId="16" xfId="0" applyNumberFormat="1" applyBorder="1" applyAlignment="1">
      <alignment horizontal="center" wrapText="1"/>
    </xf>
    <xf numFmtId="167" fontId="0" fillId="0" borderId="5" xfId="0" applyNumberFormat="1" applyBorder="1" applyAlignment="1">
      <alignment horizontal="center" wrapText="1"/>
    </xf>
    <xf numFmtId="165" fontId="1" fillId="0" borderId="15" xfId="1" applyNumberFormat="1" applyBorder="1" applyAlignment="1">
      <alignment horizontal="center" wrapText="1"/>
    </xf>
    <xf numFmtId="165" fontId="1" fillId="0" borderId="15" xfId="1" applyNumberFormat="1" applyBorder="1" applyAlignment="1">
      <alignment wrapText="1"/>
    </xf>
    <xf numFmtId="165" fontId="0" fillId="0" borderId="0" xfId="0" applyNumberFormat="1"/>
    <xf numFmtId="0" fontId="20" fillId="0" borderId="0" xfId="0" applyFont="1"/>
    <xf numFmtId="165" fontId="17" fillId="0" borderId="0" xfId="0" applyNumberFormat="1" applyFont="1"/>
    <xf numFmtId="165" fontId="17" fillId="0" borderId="0" xfId="0" applyNumberFormat="1" applyFont="1" applyAlignment="1">
      <alignment horizontal="center"/>
    </xf>
    <xf numFmtId="0" fontId="26" fillId="0" borderId="0" xfId="4" applyFont="1" applyFill="1" applyAlignment="1">
      <alignment horizontal="center"/>
    </xf>
    <xf numFmtId="0" fontId="27" fillId="0" borderId="0" xfId="0" applyFont="1"/>
    <xf numFmtId="167" fontId="0" fillId="0" borderId="14" xfId="0" applyNumberFormat="1" applyBorder="1" applyAlignment="1">
      <alignment horizontal="center" wrapText="1"/>
    </xf>
    <xf numFmtId="0" fontId="0" fillId="0" borderId="27" xfId="0" applyBorder="1" applyAlignment="1">
      <alignment horizontal="center" wrapText="1"/>
    </xf>
    <xf numFmtId="165" fontId="17" fillId="0" borderId="29" xfId="1" applyNumberFormat="1" applyFont="1" applyBorder="1" applyAlignment="1">
      <alignment horizontal="center" wrapText="1"/>
    </xf>
    <xf numFmtId="0" fontId="17" fillId="0" borderId="29" xfId="0" applyFont="1" applyBorder="1" applyAlignment="1">
      <alignment horizontal="center" wrapText="1"/>
    </xf>
    <xf numFmtId="0" fontId="17" fillId="0" borderId="30" xfId="0" applyFont="1" applyBorder="1" applyAlignment="1">
      <alignment horizontal="center" wrapText="1"/>
    </xf>
    <xf numFmtId="167" fontId="17" fillId="0" borderId="31" xfId="0" applyNumberFormat="1" applyFont="1" applyBorder="1" applyAlignment="1">
      <alignment horizontal="center" wrapText="1"/>
    </xf>
    <xf numFmtId="165" fontId="17" fillId="0" borderId="30" xfId="0" applyNumberFormat="1" applyFont="1" applyBorder="1" applyAlignment="1">
      <alignment horizontal="center" wrapText="1"/>
    </xf>
    <xf numFmtId="0" fontId="17" fillId="0" borderId="31" xfId="0" applyFont="1" applyBorder="1" applyAlignment="1">
      <alignment horizontal="center" wrapText="1"/>
    </xf>
    <xf numFmtId="167" fontId="17" fillId="0" borderId="28" xfId="0" applyNumberFormat="1" applyFont="1" applyBorder="1" applyAlignment="1">
      <alignment horizontal="center" wrapText="1"/>
    </xf>
    <xf numFmtId="165" fontId="17" fillId="0" borderId="1" xfId="1" applyNumberFormat="1" applyFont="1" applyBorder="1" applyAlignment="1">
      <alignment wrapText="1"/>
    </xf>
    <xf numFmtId="0" fontId="0" fillId="0" borderId="33" xfId="0" applyBorder="1" applyAlignment="1">
      <alignment horizontal="center" wrapText="1"/>
    </xf>
    <xf numFmtId="0" fontId="0" fillId="0" borderId="34" xfId="0" applyBorder="1" applyAlignment="1">
      <alignment horizontal="center" wrapText="1"/>
    </xf>
    <xf numFmtId="0" fontId="0" fillId="0" borderId="35" xfId="0" applyBorder="1" applyAlignment="1">
      <alignment horizontal="center" wrapText="1"/>
    </xf>
    <xf numFmtId="0" fontId="0" fillId="0" borderId="36" xfId="0" applyBorder="1" applyAlignment="1">
      <alignment horizontal="center" wrapText="1"/>
    </xf>
    <xf numFmtId="167" fontId="0" fillId="0" borderId="37" xfId="0" applyNumberFormat="1" applyBorder="1" applyAlignment="1">
      <alignment horizontal="center" wrapText="1"/>
    </xf>
    <xf numFmtId="165" fontId="0" fillId="0" borderId="34" xfId="0" applyNumberFormat="1" applyBorder="1" applyAlignment="1">
      <alignment horizontal="center" wrapText="1"/>
    </xf>
    <xf numFmtId="0" fontId="0" fillId="0" borderId="37" xfId="0" applyBorder="1" applyAlignment="1">
      <alignment horizontal="center" wrapText="1"/>
    </xf>
    <xf numFmtId="167" fontId="0" fillId="0" borderId="32" xfId="0" applyNumberFormat="1" applyBorder="1" applyAlignment="1">
      <alignment horizontal="center" wrapText="1"/>
    </xf>
    <xf numFmtId="165" fontId="1" fillId="0" borderId="11" xfId="1" applyNumberFormat="1" applyBorder="1" applyAlignment="1">
      <alignment wrapText="1"/>
    </xf>
    <xf numFmtId="167" fontId="0" fillId="0" borderId="39" xfId="0" applyNumberFormat="1" applyBorder="1" applyAlignment="1">
      <alignment horizontal="center" wrapText="1"/>
    </xf>
    <xf numFmtId="0" fontId="0" fillId="0" borderId="40" xfId="0" applyBorder="1" applyAlignment="1">
      <alignment horizontal="center" wrapText="1"/>
    </xf>
    <xf numFmtId="165" fontId="0" fillId="0" borderId="41" xfId="0" applyNumberFormat="1" applyBorder="1" applyAlignment="1">
      <alignment horizontal="center" wrapText="1"/>
    </xf>
    <xf numFmtId="0" fontId="0" fillId="0" borderId="39" xfId="0" applyBorder="1" applyAlignment="1">
      <alignment horizontal="center" wrapText="1"/>
    </xf>
    <xf numFmtId="167" fontId="0" fillId="0" borderId="42" xfId="0" applyNumberFormat="1" applyBorder="1" applyAlignment="1">
      <alignment horizontal="center" wrapText="1"/>
    </xf>
    <xf numFmtId="165" fontId="1" fillId="0" borderId="38" xfId="1" applyNumberFormat="1" applyBorder="1" applyAlignment="1">
      <alignment wrapText="1"/>
    </xf>
    <xf numFmtId="165" fontId="0" fillId="0" borderId="37" xfId="1" applyNumberFormat="1" applyFont="1" applyBorder="1" applyAlignment="1">
      <alignment horizontal="center" wrapText="1"/>
    </xf>
    <xf numFmtId="165" fontId="0" fillId="0" borderId="14" xfId="1" applyNumberFormat="1" applyFont="1" applyBorder="1" applyAlignment="1">
      <alignment horizontal="center" wrapText="1"/>
    </xf>
    <xf numFmtId="164" fontId="0" fillId="0" borderId="11" xfId="0" applyNumberFormat="1" applyBorder="1" applyAlignment="1">
      <alignment horizontal="center" wrapText="1"/>
    </xf>
    <xf numFmtId="164" fontId="0" fillId="0" borderId="15" xfId="0" applyNumberFormat="1" applyBorder="1" applyAlignment="1">
      <alignment horizontal="center" wrapText="1"/>
    </xf>
    <xf numFmtId="164" fontId="0" fillId="0" borderId="38" xfId="0" applyNumberFormat="1" applyBorder="1" applyAlignment="1">
      <alignment horizontal="center" wrapText="1"/>
    </xf>
    <xf numFmtId="164" fontId="17" fillId="0" borderId="1" xfId="0" applyNumberFormat="1" applyFont="1" applyBorder="1" applyAlignment="1">
      <alignment horizontal="center" wrapText="1"/>
    </xf>
    <xf numFmtId="0" fontId="28" fillId="0" borderId="0" xfId="2" applyFont="1" applyAlignment="1">
      <alignment horizontal="right"/>
    </xf>
    <xf numFmtId="164" fontId="0" fillId="0" borderId="10" xfId="0" applyNumberFormat="1" applyBorder="1" applyAlignment="1">
      <alignment horizontal="center" wrapText="1"/>
    </xf>
    <xf numFmtId="164" fontId="0" fillId="0" borderId="44" xfId="0" applyNumberFormat="1" applyBorder="1" applyAlignment="1">
      <alignment horizontal="center" wrapText="1"/>
    </xf>
    <xf numFmtId="164" fontId="0" fillId="0" borderId="45" xfId="0" applyNumberFormat="1" applyBorder="1" applyAlignment="1">
      <alignment horizontal="center" wrapText="1"/>
    </xf>
    <xf numFmtId="164" fontId="17" fillId="0" borderId="17" xfId="0" applyNumberFormat="1" applyFont="1" applyBorder="1" applyAlignment="1">
      <alignment horizontal="right" wrapText="1"/>
    </xf>
    <xf numFmtId="0" fontId="0" fillId="0" borderId="43" xfId="0" applyBorder="1" applyAlignment="1">
      <alignment horizontal="center" wrapText="1"/>
    </xf>
    <xf numFmtId="165" fontId="0" fillId="0" borderId="34" xfId="1" applyNumberFormat="1" applyFont="1" applyBorder="1" applyAlignment="1">
      <alignment horizontal="center" wrapText="1"/>
    </xf>
    <xf numFmtId="165" fontId="0" fillId="0" borderId="4" xfId="1" applyNumberFormat="1" applyFont="1" applyBorder="1" applyAlignment="1">
      <alignment horizontal="center" wrapText="1"/>
    </xf>
    <xf numFmtId="165" fontId="0" fillId="0" borderId="46" xfId="1" applyNumberFormat="1" applyFont="1" applyBorder="1" applyAlignment="1">
      <alignment horizontal="center" wrapText="1"/>
    </xf>
    <xf numFmtId="165" fontId="17" fillId="0" borderId="28" xfId="1" applyNumberFormat="1" applyFont="1" applyBorder="1" applyAlignment="1">
      <alignment horizontal="center" wrapText="1"/>
    </xf>
    <xf numFmtId="165" fontId="17" fillId="0" borderId="30" xfId="1" applyNumberFormat="1" applyFont="1" applyBorder="1" applyAlignment="1">
      <alignment horizontal="center" wrapText="1"/>
    </xf>
    <xf numFmtId="167" fontId="0" fillId="0" borderId="2" xfId="0" applyNumberFormat="1" applyBorder="1" applyAlignment="1">
      <alignment horizontal="center" wrapText="1"/>
    </xf>
    <xf numFmtId="0" fontId="22" fillId="0" borderId="20" xfId="0" applyFont="1" applyBorder="1" applyAlignment="1">
      <alignment horizontal="center" vertical="center" wrapText="1"/>
    </xf>
    <xf numFmtId="0" fontId="22" fillId="0" borderId="21" xfId="0" applyFont="1" applyBorder="1" applyAlignment="1">
      <alignment horizontal="center" vertical="center" wrapText="1"/>
    </xf>
    <xf numFmtId="0" fontId="24" fillId="6" borderId="26" xfId="0" applyFont="1" applyFill="1" applyBorder="1" applyAlignment="1">
      <alignment horizontal="center" vertical="center" wrapText="1"/>
    </xf>
    <xf numFmtId="0" fontId="23" fillId="6" borderId="0" xfId="0" applyFont="1" applyFill="1" applyAlignment="1">
      <alignment horizontal="center" vertical="center" wrapText="1"/>
    </xf>
    <xf numFmtId="0" fontId="23" fillId="0" borderId="0" xfId="0" applyFont="1" applyAlignment="1">
      <alignment horizontal="center" vertical="center" wrapText="1"/>
    </xf>
    <xf numFmtId="0" fontId="24" fillId="0" borderId="0" xfId="0" applyFont="1" applyAlignment="1">
      <alignment horizontal="center" vertical="center" wrapText="1"/>
    </xf>
    <xf numFmtId="0" fontId="22" fillId="0" borderId="0" xfId="0" applyFont="1" applyAlignment="1">
      <alignment horizontal="center" vertical="center" wrapText="1"/>
    </xf>
    <xf numFmtId="0" fontId="23" fillId="4" borderId="0" xfId="0" applyFont="1" applyFill="1" applyAlignment="1">
      <alignment horizontal="center" vertical="center" wrapText="1"/>
    </xf>
    <xf numFmtId="0" fontId="24" fillId="4" borderId="0" xfId="0" applyFont="1" applyFill="1" applyAlignment="1">
      <alignment horizontal="center" vertical="center" wrapText="1"/>
    </xf>
    <xf numFmtId="0" fontId="23" fillId="5" borderId="0" xfId="0" applyFont="1" applyFill="1" applyAlignment="1">
      <alignment horizontal="center" vertical="center" wrapText="1"/>
    </xf>
    <xf numFmtId="0" fontId="24" fillId="5" borderId="0" xfId="0" applyFont="1" applyFill="1" applyAlignment="1">
      <alignment horizontal="center" vertical="center" wrapText="1"/>
    </xf>
    <xf numFmtId="0" fontId="22" fillId="0" borderId="22" xfId="0" applyFont="1" applyBorder="1" applyAlignment="1">
      <alignment horizontal="center" vertical="center" wrapText="1"/>
    </xf>
    <xf numFmtId="0" fontId="22" fillId="0" borderId="23" xfId="0" applyFont="1" applyBorder="1" applyAlignment="1">
      <alignment horizontal="center" vertical="center" wrapText="1"/>
    </xf>
    <xf numFmtId="0" fontId="22" fillId="0" borderId="24" xfId="0" applyFont="1" applyBorder="1" applyAlignment="1">
      <alignment horizontal="center" vertical="center" wrapText="1"/>
    </xf>
    <xf numFmtId="0" fontId="23" fillId="4" borderId="21" xfId="0" applyFont="1" applyFill="1" applyBorder="1" applyAlignment="1">
      <alignment horizontal="center" vertical="center" wrapText="1"/>
    </xf>
    <xf numFmtId="0" fontId="24" fillId="4" borderId="21" xfId="0" applyFont="1" applyFill="1" applyBorder="1" applyAlignment="1">
      <alignment horizontal="center" vertical="center" wrapText="1"/>
    </xf>
    <xf numFmtId="0" fontId="23" fillId="5" borderId="21" xfId="0" applyFont="1" applyFill="1" applyBorder="1" applyAlignment="1">
      <alignment horizontal="center" vertical="center" wrapText="1"/>
    </xf>
    <xf numFmtId="0" fontId="24" fillId="5" borderId="21" xfId="0" applyFont="1" applyFill="1" applyBorder="1" applyAlignment="1">
      <alignment horizontal="center" vertical="center" wrapText="1"/>
    </xf>
    <xf numFmtId="0" fontId="23" fillId="6" borderId="21" xfId="0" applyFont="1" applyFill="1" applyBorder="1" applyAlignment="1">
      <alignment horizontal="center" vertical="center" wrapText="1"/>
    </xf>
    <xf numFmtId="0" fontId="24" fillId="6" borderId="6" xfId="0" applyFont="1" applyFill="1" applyBorder="1" applyAlignment="1">
      <alignment horizontal="center" vertical="center" wrapText="1"/>
    </xf>
    <xf numFmtId="165" fontId="0" fillId="0" borderId="10" xfId="1" applyNumberFormat="1" applyFont="1" applyBorder="1" applyAlignment="1">
      <alignment horizontal="center" wrapText="1"/>
    </xf>
    <xf numFmtId="165" fontId="0" fillId="0" borderId="44" xfId="1" applyNumberFormat="1" applyFont="1" applyBorder="1" applyAlignment="1">
      <alignment horizontal="center" wrapText="1"/>
    </xf>
    <xf numFmtId="165" fontId="0" fillId="0" borderId="47" xfId="1" applyNumberFormat="1" applyFont="1" applyBorder="1" applyAlignment="1">
      <alignment horizontal="center" wrapText="1"/>
    </xf>
    <xf numFmtId="165" fontId="0" fillId="0" borderId="48" xfId="1" applyNumberFormat="1" applyFont="1" applyBorder="1" applyAlignment="1">
      <alignment horizontal="center" wrapText="1"/>
    </xf>
    <xf numFmtId="165" fontId="0" fillId="0" borderId="12" xfId="1" applyNumberFormat="1" applyFont="1" applyBorder="1" applyAlignment="1">
      <alignment horizontal="center" wrapText="1"/>
    </xf>
    <xf numFmtId="165" fontId="0" fillId="0" borderId="49" xfId="1" applyNumberFormat="1" applyFont="1" applyBorder="1" applyAlignment="1">
      <alignment horizontal="center" wrapText="1"/>
    </xf>
    <xf numFmtId="0" fontId="0" fillId="0" borderId="6" xfId="0" applyBorder="1"/>
    <xf numFmtId="0" fontId="0" fillId="2" borderId="46" xfId="0" applyFill="1" applyBorder="1"/>
    <xf numFmtId="0" fontId="0" fillId="2" borderId="50" xfId="0" applyFill="1" applyBorder="1"/>
    <xf numFmtId="0" fontId="19" fillId="2" borderId="51" xfId="0" applyFont="1" applyFill="1" applyBorder="1" applyAlignment="1">
      <alignment horizontal="center" wrapText="1"/>
    </xf>
    <xf numFmtId="0" fontId="19" fillId="2" borderId="35" xfId="0" applyFont="1" applyFill="1" applyBorder="1" applyAlignment="1">
      <alignment horizontal="center" wrapText="1"/>
    </xf>
    <xf numFmtId="164" fontId="0" fillId="0" borderId="5" xfId="0" applyNumberFormat="1" applyBorder="1" applyAlignment="1">
      <alignment horizontal="right" wrapText="1"/>
    </xf>
    <xf numFmtId="164" fontId="0" fillId="0" borderId="42" xfId="0" applyNumberFormat="1" applyBorder="1" applyAlignment="1">
      <alignment horizontal="right" wrapText="1"/>
    </xf>
    <xf numFmtId="165" fontId="0" fillId="0" borderId="40" xfId="1" applyNumberFormat="1" applyFont="1" applyBorder="1" applyAlignment="1">
      <alignment horizontal="center" wrapText="1"/>
    </xf>
    <xf numFmtId="0" fontId="0" fillId="0" borderId="52" xfId="0" applyBorder="1" applyAlignment="1">
      <alignment horizontal="center" wrapText="1"/>
    </xf>
    <xf numFmtId="0" fontId="0" fillId="0" borderId="53" xfId="0" applyBorder="1" applyAlignment="1">
      <alignment horizontal="center" wrapText="1"/>
    </xf>
    <xf numFmtId="0" fontId="9" fillId="0" borderId="0" xfId="0" applyFont="1" applyAlignment="1">
      <alignment horizontal="center" vertical="center"/>
    </xf>
    <xf numFmtId="0" fontId="4" fillId="0" borderId="0" xfId="0" applyFont="1" applyAlignment="1">
      <alignment horizontal="justify" vertical="center" wrapText="1"/>
    </xf>
    <xf numFmtId="0" fontId="14" fillId="0" borderId="0" xfId="0" applyFont="1" applyAlignment="1">
      <alignment horizontal="center" vertical="center"/>
    </xf>
    <xf numFmtId="0" fontId="21" fillId="3" borderId="22" xfId="0" applyFont="1" applyFill="1" applyBorder="1" applyAlignment="1">
      <alignment horizontal="center" vertical="center" wrapText="1"/>
    </xf>
    <xf numFmtId="0" fontId="21" fillId="3" borderId="23" xfId="0" applyFont="1" applyFill="1" applyBorder="1" applyAlignment="1">
      <alignment horizontal="center" vertical="center" wrapText="1"/>
    </xf>
    <xf numFmtId="0" fontId="21" fillId="3" borderId="24" xfId="0" applyFont="1" applyFill="1" applyBorder="1" applyAlignment="1">
      <alignment horizontal="center" vertical="center" wrapText="1"/>
    </xf>
    <xf numFmtId="0" fontId="3" fillId="0" borderId="0" xfId="0" applyFont="1" applyAlignment="1">
      <alignment wrapText="1"/>
    </xf>
    <xf numFmtId="0" fontId="23" fillId="6" borderId="20" xfId="0" applyFont="1" applyFill="1" applyBorder="1" applyAlignment="1">
      <alignment horizontal="center" vertical="center" wrapText="1"/>
    </xf>
    <xf numFmtId="0" fontId="23" fillId="6" borderId="25" xfId="0" applyFont="1" applyFill="1" applyBorder="1" applyAlignment="1">
      <alignment horizontal="center" vertical="center" wrapText="1"/>
    </xf>
    <xf numFmtId="0" fontId="16" fillId="0" borderId="0" xfId="0" applyFont="1" applyAlignment="1">
      <alignment horizontal="center"/>
    </xf>
    <xf numFmtId="0" fontId="23" fillId="4" borderId="20" xfId="0" applyFont="1" applyFill="1" applyBorder="1" applyAlignment="1">
      <alignment horizontal="center" vertical="center" wrapText="1"/>
    </xf>
    <xf numFmtId="0" fontId="23" fillId="5" borderId="20" xfId="0" applyFont="1" applyFill="1" applyBorder="1" applyAlignment="1">
      <alignment horizontal="center" vertical="center" wrapText="1"/>
    </xf>
    <xf numFmtId="0" fontId="29" fillId="0" borderId="6" xfId="2" applyFont="1" applyBorder="1" applyAlignment="1">
      <alignment horizontal="center" vertical="center" wrapText="1"/>
    </xf>
    <xf numFmtId="0" fontId="19" fillId="2" borderId="7" xfId="0" applyFont="1" applyFill="1" applyBorder="1" applyAlignment="1">
      <alignment horizontal="center" wrapText="1"/>
    </xf>
    <xf numFmtId="0" fontId="19" fillId="2" borderId="13" xfId="0" applyFont="1" applyFill="1" applyBorder="1" applyAlignment="1">
      <alignment horizontal="center" wrapText="1"/>
    </xf>
    <xf numFmtId="0" fontId="25" fillId="4" borderId="22" xfId="4" applyFont="1" applyFill="1" applyBorder="1" applyAlignment="1">
      <alignment horizontal="center"/>
    </xf>
    <xf numFmtId="0" fontId="25" fillId="4" borderId="23" xfId="4" applyFont="1" applyFill="1" applyBorder="1" applyAlignment="1">
      <alignment horizontal="center"/>
    </xf>
    <xf numFmtId="0" fontId="25" fillId="4" borderId="24" xfId="4" applyFont="1" applyFill="1" applyBorder="1" applyAlignment="1">
      <alignment horizontal="center"/>
    </xf>
    <xf numFmtId="0" fontId="25" fillId="4" borderId="17" xfId="4" applyFont="1" applyFill="1" applyBorder="1" applyAlignment="1">
      <alignment horizontal="center"/>
    </xf>
    <xf numFmtId="0" fontId="25" fillId="4" borderId="18" xfId="4" applyFont="1" applyFill="1" applyBorder="1" applyAlignment="1">
      <alignment horizontal="center"/>
    </xf>
    <xf numFmtId="0" fontId="25" fillId="4" borderId="19" xfId="4" applyFont="1" applyFill="1" applyBorder="1" applyAlignment="1">
      <alignment horizontal="center"/>
    </xf>
    <xf numFmtId="0" fontId="19" fillId="2" borderId="8" xfId="0" applyFont="1" applyFill="1" applyBorder="1" applyAlignment="1">
      <alignment horizontal="center" wrapText="1"/>
    </xf>
    <xf numFmtId="0" fontId="19" fillId="2" borderId="9" xfId="0" applyFont="1" applyFill="1" applyBorder="1" applyAlignment="1">
      <alignment horizontal="center" wrapText="1"/>
    </xf>
    <xf numFmtId="0" fontId="19" fillId="2" borderId="10" xfId="0" applyFont="1" applyFill="1" applyBorder="1" applyAlignment="1">
      <alignment horizontal="center" wrapText="1"/>
    </xf>
    <xf numFmtId="0" fontId="25" fillId="5" borderId="22" xfId="4" applyFont="1" applyFill="1" applyBorder="1" applyAlignment="1">
      <alignment horizontal="center"/>
    </xf>
    <xf numFmtId="0" fontId="25" fillId="5" borderId="23" xfId="4" applyFont="1" applyFill="1" applyBorder="1" applyAlignment="1">
      <alignment horizontal="center"/>
    </xf>
    <xf numFmtId="0" fontId="25" fillId="5" borderId="24" xfId="4" applyFont="1" applyFill="1" applyBorder="1" applyAlignment="1">
      <alignment horizontal="center"/>
    </xf>
    <xf numFmtId="0" fontId="25" fillId="5" borderId="17" xfId="4" applyFont="1" applyFill="1" applyBorder="1" applyAlignment="1">
      <alignment horizontal="center"/>
    </xf>
    <xf numFmtId="0" fontId="25" fillId="5" borderId="18" xfId="4" applyFont="1" applyFill="1" applyBorder="1" applyAlignment="1">
      <alignment horizontal="center"/>
    </xf>
    <xf numFmtId="0" fontId="25" fillId="5" borderId="19" xfId="4" applyFont="1" applyFill="1" applyBorder="1" applyAlignment="1">
      <alignment horizontal="center"/>
    </xf>
    <xf numFmtId="0" fontId="25" fillId="6" borderId="22" xfId="4" applyFont="1" applyFill="1" applyBorder="1" applyAlignment="1">
      <alignment horizontal="center"/>
    </xf>
    <xf numFmtId="0" fontId="25" fillId="6" borderId="23" xfId="4" applyFont="1" applyFill="1" applyBorder="1" applyAlignment="1">
      <alignment horizontal="center"/>
    </xf>
    <xf numFmtId="0" fontId="25" fillId="6" borderId="24" xfId="4" applyFont="1" applyFill="1" applyBorder="1" applyAlignment="1">
      <alignment horizontal="center"/>
    </xf>
    <xf numFmtId="0" fontId="25" fillId="6" borderId="17" xfId="4" applyFont="1" applyFill="1" applyBorder="1" applyAlignment="1">
      <alignment horizontal="center"/>
    </xf>
    <xf numFmtId="0" fontId="25" fillId="6" borderId="18" xfId="4" applyFont="1" applyFill="1" applyBorder="1" applyAlignment="1">
      <alignment horizontal="center"/>
    </xf>
    <xf numFmtId="0" fontId="25" fillId="6" borderId="19" xfId="4" applyFont="1" applyFill="1" applyBorder="1" applyAlignment="1">
      <alignment horizontal="center"/>
    </xf>
  </cellXfs>
  <cellStyles count="6">
    <cellStyle name="Comma" xfId="1" builtinId="3"/>
    <cellStyle name="Currency" xfId="3" builtinId="4"/>
    <cellStyle name="Hyperlink" xfId="2" builtinId="8"/>
    <cellStyle name="Normal" xfId="0" builtinId="0"/>
    <cellStyle name="Normal 3 2" xfId="5" xr:uid="{00000000-0005-0000-0000-000004000000}"/>
    <cellStyle name="Title 2" xfId="4" xr:uid="{00000000-0005-0000-0000-000005000000}"/>
  </cellStyles>
  <dxfs count="0"/>
  <tableStyles count="0" defaultTableStyle="TableStyleMedium2" defaultPivotStyle="PivotStyleLight16"/>
  <colors>
    <mruColors>
      <color rgb="FF663300"/>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en-US" sz="1600" baseline="0">
                <a:solidFill>
                  <a:schemeClr val="tx1">
                    <a:lumMod val="65000"/>
                    <a:lumOff val="35000"/>
                  </a:schemeClr>
                </a:solidFill>
              </a:rPr>
              <a:t>STANDARD PRODUCT TOTAL SAVINGS/(LOSS)</a:t>
            </a:r>
            <a:endParaRPr lang="en-US" sz="1600">
              <a:solidFill>
                <a:schemeClr val="tx1">
                  <a:lumMod val="65000"/>
                  <a:lumOff val="35000"/>
                </a:schemeClr>
              </a:solidFill>
            </a:endParaRP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6.335582564533139E-2"/>
          <c:y val="0.1761771445236012"/>
          <c:w val="0.85836832471595759"/>
          <c:h val="0.67033231957116468"/>
        </c:manualLayout>
      </c:layout>
      <c:barChart>
        <c:barDir val="col"/>
        <c:grouping val="clustered"/>
        <c:varyColors val="0"/>
        <c:ser>
          <c:idx val="0"/>
          <c:order val="0"/>
          <c:tx>
            <c:strRef>
              <c:f>'Chart Data'!$B$2</c:f>
              <c:strCache>
                <c:ptCount val="1"/>
                <c:pt idx="0">
                  <c:v>vs. Basic Service</c:v>
                </c:pt>
              </c:strCache>
            </c:strRef>
          </c:tx>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invertIfNegative val="0"/>
          <c:dLbls>
            <c:dLbl>
              <c:idx val="1"/>
              <c:layout>
                <c:manualLayout>
                  <c:x val="-4.5690022548408202E-17"/>
                  <c:y val="7.0546737213403876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E6C-45C4-AACA-9E7430CE1E63}"/>
                </c:ext>
              </c:extLst>
            </c:dLbl>
            <c:dLbl>
              <c:idx val="2"/>
              <c:layout>
                <c:manualLayout>
                  <c:x val="0"/>
                  <c:y val="1.0582010582010581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4C0-4AC6-A929-C59B9B92BD21}"/>
                </c:ext>
              </c:extLst>
            </c:dLbl>
            <c:dLbl>
              <c:idx val="3"/>
              <c:layout>
                <c:manualLayout>
                  <c:x val="0"/>
                  <c:y val="7.0546737213405177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4C0-4AC6-A929-C59B9B92BD21}"/>
                </c:ext>
              </c:extLst>
            </c:dLbl>
            <c:dLbl>
              <c:idx val="4"/>
              <c:layout>
                <c:manualLayout>
                  <c:x val="0"/>
                  <c:y val="-1.0581455095890792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E6D-4840-ABFF-20BEF37E1ACB}"/>
                </c:ext>
              </c:extLst>
            </c:dLbl>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cat>
            <c:strRef>
              <c:f>'Chart Data'!$A$3:$A$7</c:f>
              <c:strCache>
                <c:ptCount val="5"/>
                <c:pt idx="0">
                  <c:v>Q2'24</c:v>
                </c:pt>
                <c:pt idx="1">
                  <c:v>Q3'24</c:v>
                </c:pt>
                <c:pt idx="2">
                  <c:v>Q4'24</c:v>
                </c:pt>
                <c:pt idx="3">
                  <c:v>Q1'25</c:v>
                </c:pt>
                <c:pt idx="4">
                  <c:v>Q2'25</c:v>
                </c:pt>
              </c:strCache>
            </c:strRef>
          </c:cat>
          <c:val>
            <c:numRef>
              <c:f>'Chart Data'!$B$3:$B$7</c:f>
              <c:numCache>
                <c:formatCode>_("$"* #,##0_);_("$"* \(#,##0\);_("$"* "-"??_);_(@_)</c:formatCode>
                <c:ptCount val="5"/>
                <c:pt idx="0">
                  <c:v>46453.292460000011</c:v>
                </c:pt>
                <c:pt idx="1">
                  <c:v>15397.759649999993</c:v>
                </c:pt>
                <c:pt idx="2">
                  <c:v>-8500.4376100000227</c:v>
                </c:pt>
                <c:pt idx="3">
                  <c:v>-77327.325400000016</c:v>
                </c:pt>
                <c:pt idx="4">
                  <c:v>-89781.717900000018</c:v>
                </c:pt>
              </c:numCache>
            </c:numRef>
          </c:val>
          <c:extLst>
            <c:ext xmlns:c16="http://schemas.microsoft.com/office/drawing/2014/chart" uri="{C3380CC4-5D6E-409C-BE32-E72D297353CC}">
              <c16:uniqueId val="{00000000-ECB5-4C57-B4D0-97E2F8E227C4}"/>
            </c:ext>
          </c:extLst>
        </c:ser>
        <c:ser>
          <c:idx val="1"/>
          <c:order val="1"/>
          <c:tx>
            <c:strRef>
              <c:f>'Chart Data'!$C$2</c:f>
              <c:strCache>
                <c:ptCount val="1"/>
                <c:pt idx="0">
                  <c:v>vs. Green BS Options</c:v>
                </c:pt>
              </c:strCache>
            </c:strRef>
          </c:tx>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c:spPr>
          <c:invertIfNegative val="0"/>
          <c:dLbls>
            <c:dLbl>
              <c:idx val="0"/>
              <c:layout>
                <c:manualLayout>
                  <c:x val="-1.2232415902140898E-3"/>
                  <c:y val="2.4691358024691357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2A9-4527-8975-61FC00191013}"/>
                </c:ext>
              </c:extLst>
            </c:dLbl>
            <c:dLbl>
              <c:idx val="2"/>
              <c:layout>
                <c:manualLayout>
                  <c:x val="1.2232415902140672E-3"/>
                  <c:y val="1.058201058201055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D99-4235-A344-DCE35DB956A6}"/>
                </c:ext>
              </c:extLst>
            </c:dLbl>
            <c:dLbl>
              <c:idx val="3"/>
              <c:layout>
                <c:manualLayout>
                  <c:x val="-9.1209559938053674E-17"/>
                  <c:y val="1.0582010582010581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8C4-4734-8005-72459B644C45}"/>
                </c:ext>
              </c:extLst>
            </c:dLbl>
            <c:dLbl>
              <c:idx val="4"/>
              <c:layout>
                <c:manualLayout>
                  <c:x val="1.2414457367141034E-3"/>
                  <c:y val="7.0549514644002833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E6D-4840-ABFF-20BEF37E1ACB}"/>
                </c:ext>
              </c:extLst>
            </c:dLbl>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cat>
            <c:strRef>
              <c:f>'Chart Data'!$A$3:$A$7</c:f>
              <c:strCache>
                <c:ptCount val="5"/>
                <c:pt idx="0">
                  <c:v>Q2'24</c:v>
                </c:pt>
                <c:pt idx="1">
                  <c:v>Q3'24</c:v>
                </c:pt>
                <c:pt idx="2">
                  <c:v>Q4'24</c:v>
                </c:pt>
                <c:pt idx="3">
                  <c:v>Q1'25</c:v>
                </c:pt>
                <c:pt idx="4">
                  <c:v>Q2'25</c:v>
                </c:pt>
              </c:strCache>
            </c:strRef>
          </c:cat>
          <c:val>
            <c:numRef>
              <c:f>'Chart Data'!$C$3:$C$7</c:f>
              <c:numCache>
                <c:formatCode>_("$"* #,##0_);_("$"* \(#,##0\);_("$"* "-"??_);_(@_)</c:formatCode>
                <c:ptCount val="5"/>
                <c:pt idx="0">
                  <c:v>128565.60845999999</c:v>
                </c:pt>
                <c:pt idx="1">
                  <c:v>104523.23564999996</c:v>
                </c:pt>
                <c:pt idx="2">
                  <c:v>75677.568389999942</c:v>
                </c:pt>
                <c:pt idx="3">
                  <c:v>15817.242599999936</c:v>
                </c:pt>
                <c:pt idx="4">
                  <c:v>-18112.47190000004</c:v>
                </c:pt>
              </c:numCache>
            </c:numRef>
          </c:val>
          <c:extLst>
            <c:ext xmlns:c16="http://schemas.microsoft.com/office/drawing/2014/chart" uri="{C3380CC4-5D6E-409C-BE32-E72D297353CC}">
              <c16:uniqueId val="{00000000-7177-4C05-9BE0-8386A12496A0}"/>
            </c:ext>
          </c:extLst>
        </c:ser>
        <c:dLbls>
          <c:dLblPos val="outEnd"/>
          <c:showLegendKey val="0"/>
          <c:showVal val="1"/>
          <c:showCatName val="0"/>
          <c:showSerName val="0"/>
          <c:showPercent val="0"/>
          <c:showBubbleSize val="0"/>
        </c:dLbls>
        <c:gapWidth val="100"/>
        <c:overlap val="-24"/>
        <c:axId val="472026064"/>
        <c:axId val="472015872"/>
      </c:barChart>
      <c:catAx>
        <c:axId val="472026064"/>
        <c:scaling>
          <c:orientation val="minMax"/>
        </c:scaling>
        <c:delete val="0"/>
        <c:axPos val="b"/>
        <c:numFmt formatCode="General" sourceLinked="1"/>
        <c:majorTickMark val="none"/>
        <c:minorTickMark val="none"/>
        <c:tickLblPos val="low"/>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472015872"/>
        <c:crosses val="autoZero"/>
        <c:auto val="1"/>
        <c:lblAlgn val="ctr"/>
        <c:lblOffset val="100"/>
        <c:noMultiLvlLbl val="1"/>
      </c:catAx>
      <c:valAx>
        <c:axId val="472015872"/>
        <c:scaling>
          <c:orientation val="minMax"/>
        </c:scaling>
        <c:delete val="0"/>
        <c:axPos val="l"/>
        <c:majorGridlines>
          <c:spPr>
            <a:ln w="9525" cap="flat" cmpd="sng" algn="ctr">
              <a:solidFill>
                <a:schemeClr val="tx2">
                  <a:lumMod val="15000"/>
                  <a:lumOff val="85000"/>
                </a:schemeClr>
              </a:solidFill>
              <a:round/>
            </a:ln>
            <a:effectLst/>
          </c:spPr>
        </c:majorGridlines>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472026064"/>
        <c:crosses val="autoZero"/>
        <c:crossBetween val="between"/>
      </c:valAx>
      <c:spPr>
        <a:noFill/>
        <a:ln>
          <a:noFill/>
        </a:ln>
        <a:effectLst/>
      </c:spPr>
    </c:plotArea>
    <c:legend>
      <c:legendPos val="t"/>
      <c:layout>
        <c:manualLayout>
          <c:xMode val="edge"/>
          <c:yMode val="edge"/>
          <c:x val="0.24310918144577723"/>
          <c:y val="9.0052910052910051E-2"/>
          <c:w val="0.49633599873730622"/>
          <c:h val="7.2322904081434269E-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ysClr val="windowText" lastClr="000000"/>
      </a:solidFill>
      <a:round/>
    </a:ln>
    <a:effectLst/>
  </c:spPr>
  <c:txPr>
    <a:bodyPr/>
    <a:lstStyle/>
    <a:p>
      <a:pPr>
        <a:defRPr sz="1200"/>
      </a:pPr>
      <a:endParaRPr lang="en-US"/>
    </a:p>
  </c:txPr>
  <c:printSettings>
    <c:headerFooter/>
    <c:pageMargins b="0.75" l="0.7" r="0.7" t="0.75" header="0.3" footer="0.3"/>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en-US"/>
              <a:t>STANDARD PRODUCT RATE CLASS SAVINGS/(LOSS)</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8.88265423132788E-2"/>
          <c:y val="0.24119380666133586"/>
          <c:w val="0.88658800288179307"/>
          <c:h val="0.65956773724610473"/>
        </c:manualLayout>
      </c:layout>
      <c:barChart>
        <c:barDir val="col"/>
        <c:grouping val="clustered"/>
        <c:varyColors val="0"/>
        <c:ser>
          <c:idx val="0"/>
          <c:order val="0"/>
          <c:tx>
            <c:strRef>
              <c:f>'Chart Data'!$B$11</c:f>
              <c:strCache>
                <c:ptCount val="1"/>
                <c:pt idx="0">
                  <c:v>Residential</c:v>
                </c:pt>
              </c:strCache>
            </c:strRef>
          </c:tx>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'Chart Data'!$A$12:$A$16</c:f>
              <c:strCache>
                <c:ptCount val="5"/>
                <c:pt idx="0">
                  <c:v>Q2'24</c:v>
                </c:pt>
                <c:pt idx="1">
                  <c:v>Q3'24</c:v>
                </c:pt>
                <c:pt idx="2">
                  <c:v>Q4'24</c:v>
                </c:pt>
                <c:pt idx="3">
                  <c:v>Q1'25</c:v>
                </c:pt>
                <c:pt idx="4">
                  <c:v>Q2'25</c:v>
                </c:pt>
              </c:strCache>
            </c:strRef>
          </c:cat>
          <c:val>
            <c:numRef>
              <c:f>'Chart Data'!$B$12:$B$16</c:f>
              <c:numCache>
                <c:formatCode>_("$"* #,##0_);_("$"* \(#,##0\);_("$"* "-"??_);_(@_)</c:formatCode>
                <c:ptCount val="5"/>
                <c:pt idx="0">
                  <c:v>43397.002260000008</c:v>
                </c:pt>
                <c:pt idx="1">
                  <c:v>14671.483199999993</c:v>
                </c:pt>
                <c:pt idx="2">
                  <c:v>-7852.0516900000193</c:v>
                </c:pt>
                <c:pt idx="3">
                  <c:v>-72564.448350000021</c:v>
                </c:pt>
                <c:pt idx="4">
                  <c:v>-85132.792680000013</c:v>
                </c:pt>
              </c:numCache>
            </c:numRef>
          </c:val>
          <c:extLst>
            <c:ext xmlns:c16="http://schemas.microsoft.com/office/drawing/2014/chart" uri="{C3380CC4-5D6E-409C-BE32-E72D297353CC}">
              <c16:uniqueId val="{00000000-2867-4CF4-9C78-0016572AF47E}"/>
            </c:ext>
          </c:extLst>
        </c:ser>
        <c:ser>
          <c:idx val="1"/>
          <c:order val="1"/>
          <c:tx>
            <c:strRef>
              <c:f>'Chart Data'!$C$11</c:f>
              <c:strCache>
                <c:ptCount val="1"/>
                <c:pt idx="0">
                  <c:v>Commercial</c:v>
                </c:pt>
              </c:strCache>
            </c:strRef>
          </c:tx>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dLbl>
              <c:idx val="1"/>
              <c:layout>
                <c:manualLayout>
                  <c:x val="-1.2232414723936519E-3"/>
                  <c:y val="-1.4109351361455197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6CD-42CC-9FA0-8B4AE77C7080}"/>
                </c:ext>
              </c:extLst>
            </c:dLbl>
            <c:dLbl>
              <c:idx val="2"/>
              <c:layout>
                <c:manualLayout>
                  <c:x val="0"/>
                  <c:y val="2.7774313703651961E-7"/>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242-490E-A09E-2B492F2414AC}"/>
                </c:ext>
              </c:extLst>
            </c:dLbl>
            <c:dLbl>
              <c:idx val="3"/>
              <c:layout>
                <c:manualLayout>
                  <c:x val="-8.9703338381578191E-17"/>
                  <c:y val="2.7774313710118671E-7"/>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B242-490E-A09E-2B492F2414AC}"/>
                </c:ext>
              </c:extLst>
            </c:dLbl>
            <c:dLbl>
              <c:idx val="4"/>
              <c:layout>
                <c:manualLayout>
                  <c:x val="0"/>
                  <c:y val="7.0546756807275983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985-4822-892B-BEBB2D095A9C}"/>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'Chart Data'!$A$12:$A$16</c:f>
              <c:strCache>
                <c:ptCount val="5"/>
                <c:pt idx="0">
                  <c:v>Q2'24</c:v>
                </c:pt>
                <c:pt idx="1">
                  <c:v>Q3'24</c:v>
                </c:pt>
                <c:pt idx="2">
                  <c:v>Q4'24</c:v>
                </c:pt>
                <c:pt idx="3">
                  <c:v>Q1'25</c:v>
                </c:pt>
                <c:pt idx="4">
                  <c:v>Q2'25</c:v>
                </c:pt>
              </c:strCache>
            </c:strRef>
          </c:cat>
          <c:val>
            <c:numRef>
              <c:f>'Chart Data'!$C$12:$C$16</c:f>
              <c:numCache>
                <c:formatCode>_("$"* #,##0_);_("$"* \(#,##0\);_("$"* "-"??_);_(@_)</c:formatCode>
                <c:ptCount val="5"/>
                <c:pt idx="0">
                  <c:v>3056.2902000000013</c:v>
                </c:pt>
                <c:pt idx="1">
                  <c:v>726.27644999999893</c:v>
                </c:pt>
                <c:pt idx="2">
                  <c:v>-648.38592000000244</c:v>
                </c:pt>
                <c:pt idx="3">
                  <c:v>-4762.877050000001</c:v>
                </c:pt>
                <c:pt idx="4">
                  <c:v>-4648.9252199999992</c:v>
                </c:pt>
              </c:numCache>
            </c:numRef>
          </c:val>
          <c:extLst>
            <c:ext xmlns:c16="http://schemas.microsoft.com/office/drawing/2014/chart" uri="{C3380CC4-5D6E-409C-BE32-E72D297353CC}">
              <c16:uniqueId val="{00000001-2867-4CF4-9C78-0016572AF47E}"/>
            </c:ext>
          </c:extLst>
        </c:ser>
        <c:dLbls>
          <c:dLblPos val="outEnd"/>
          <c:showLegendKey val="0"/>
          <c:showVal val="1"/>
          <c:showCatName val="0"/>
          <c:showSerName val="0"/>
          <c:showPercent val="0"/>
          <c:showBubbleSize val="0"/>
        </c:dLbls>
        <c:gapWidth val="100"/>
        <c:overlap val="-24"/>
        <c:axId val="472027240"/>
        <c:axId val="472030376"/>
        <c:extLst>
          <c:ext xmlns:c15="http://schemas.microsoft.com/office/drawing/2012/chart" uri="{02D57815-91ED-43cb-92C2-25804820EDAC}">
            <c15:filteredBarSeries>
              <c15:ser>
                <c:idx val="2"/>
                <c:order val="2"/>
                <c:tx>
                  <c:strRef>
                    <c:extLst>
                      <c:ext uri="{02D57815-91ED-43cb-92C2-25804820EDAC}">
                        <c15:formulaRef>
                          <c15:sqref>'Chart Data'!$F$11</c15:sqref>
                        </c15:formulaRef>
                      </c:ext>
                    </c:extLst>
                    <c:strCache>
                      <c:ptCount val="1"/>
                      <c:pt idx="0">
                        <c:v>Street Lights</c:v>
                      </c:pt>
                    </c:strCache>
                  </c:strRef>
                </c:tx>
                <c:spPr>
                  <a:solidFill>
                    <a:schemeClr val="accent4"/>
                  </a:soli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uri="{02D57815-91ED-43cb-92C2-25804820EDAC}">
                        <c15:formulaRef>
                          <c15:sqref>'Chart Data'!$A$12:$A$16</c15:sqref>
                        </c15:formulaRef>
                      </c:ext>
                    </c:extLst>
                    <c:strCache>
                      <c:ptCount val="5"/>
                      <c:pt idx="0">
                        <c:v>Q2'24</c:v>
                      </c:pt>
                      <c:pt idx="1">
                        <c:v>Q3'24</c:v>
                      </c:pt>
                      <c:pt idx="2">
                        <c:v>Q4'24</c:v>
                      </c:pt>
                      <c:pt idx="3">
                        <c:v>Q1'25</c:v>
                      </c:pt>
                      <c:pt idx="4">
                        <c:v>Q2'25</c:v>
                      </c:pt>
                    </c:strCache>
                  </c:strRef>
                </c:cat>
                <c:val>
                  <c:numRef>
                    <c:extLst>
                      <c:ext uri="{02D57815-91ED-43cb-92C2-25804820EDAC}">
                        <c15:formulaRef>
                          <c15:sqref>'Chart Data'!$F$12:$F$16</c15:sqref>
                        </c15:formulaRef>
                      </c:ext>
                    </c:extLst>
                    <c:numCache>
                      <c:formatCode>_("$"* #,##0_);_("$"* \(#,##0\);_("$"* "-"??_);_(@_)</c:formatCode>
                      <c:ptCount val="5"/>
                      <c:pt idx="0">
                        <c:v>0</c:v>
                      </c:pt>
                      <c:pt idx="1">
                        <c:v>0</c:v>
                      </c:pt>
                      <c:pt idx="2">
                        <c:v>0</c:v>
                      </c:pt>
                      <c:pt idx="3">
                        <c:v>0</c:v>
                      </c:pt>
                      <c:pt idx="4">
                        <c:v>0</c:v>
                      </c:pt>
                    </c:numCache>
                  </c:numRef>
                </c:val>
                <c:extLst>
                  <c:ext xmlns:c16="http://schemas.microsoft.com/office/drawing/2014/chart" uri="{C3380CC4-5D6E-409C-BE32-E72D297353CC}">
                    <c16:uniqueId val="{00000001-B242-490E-A09E-2B492F2414AC}"/>
                  </c:ext>
                </c:extLst>
              </c15:ser>
            </c15:filteredBarSeries>
          </c:ext>
        </c:extLst>
      </c:barChart>
      <c:catAx>
        <c:axId val="472027240"/>
        <c:scaling>
          <c:orientation val="minMax"/>
        </c:scaling>
        <c:delete val="0"/>
        <c:axPos val="b"/>
        <c:numFmt formatCode="General" sourceLinked="1"/>
        <c:majorTickMark val="none"/>
        <c:minorTickMark val="none"/>
        <c:tickLblPos val="low"/>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472030376"/>
        <c:crosses val="autoZero"/>
        <c:auto val="1"/>
        <c:lblAlgn val="ctr"/>
        <c:lblOffset val="100"/>
        <c:noMultiLvlLbl val="1"/>
      </c:catAx>
      <c:valAx>
        <c:axId val="472030376"/>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472027240"/>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'Chart Data'!$D$28</c:f>
          <c:strCache>
            <c:ptCount val="1"/>
            <c:pt idx="0">
              <c:v>AVERAGE METERS/MONTH: 1,574</c:v>
            </c:pt>
          </c:strCache>
        </c:strRef>
      </c:tx>
      <c:layout>
        <c:manualLayout>
          <c:xMode val="edge"/>
          <c:yMode val="edge"/>
          <c:x val="0.14178779376715842"/>
          <c:y val="4.8278628092836708E-2"/>
        </c:manualLayout>
      </c:layout>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en-US"/>
        </a:p>
      </c:txPr>
    </c:title>
    <c:autoTitleDeleted val="0"/>
    <c:plotArea>
      <c:layout>
        <c:manualLayout>
          <c:layoutTarget val="inner"/>
          <c:xMode val="edge"/>
          <c:yMode val="edge"/>
          <c:x val="0.10816480673728733"/>
          <c:y val="0.26284812946544667"/>
          <c:w val="0.41671500594799749"/>
          <c:h val="0.64775018682157937"/>
        </c:manualLayout>
      </c:layout>
      <c:pieChart>
        <c:varyColors val="1"/>
        <c:ser>
          <c:idx val="0"/>
          <c:order val="0"/>
          <c:tx>
            <c:strRef>
              <c:f>'Chart Data'!$B$21</c:f>
              <c:strCache>
                <c:ptCount val="1"/>
                <c:pt idx="0">
                  <c:v>Meters</c:v>
                </c:pt>
              </c:strCache>
            </c:strRef>
          </c:tx>
          <c:dPt>
            <c:idx val="0"/>
            <c:bubble3D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extLst>
              <c:ext xmlns:c16="http://schemas.microsoft.com/office/drawing/2014/chart" uri="{C3380CC4-5D6E-409C-BE32-E72D297353CC}">
                <c16:uniqueId val="{00000001-7B14-46E4-91CA-D252E32C9C76}"/>
              </c:ext>
            </c:extLst>
          </c:dPt>
          <c:dPt>
            <c:idx val="1"/>
            <c:bubble3D val="0"/>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c:spPr>
            <c:extLst>
              <c:ext xmlns:c16="http://schemas.microsoft.com/office/drawing/2014/chart" uri="{C3380CC4-5D6E-409C-BE32-E72D297353CC}">
                <c16:uniqueId val="{00000003-7B14-46E4-91CA-D252E32C9C76}"/>
              </c:ext>
            </c:extLst>
          </c:dPt>
          <c:dPt>
            <c:idx val="2"/>
            <c:bubble3D val="0"/>
            <c:spPr>
              <a:solidFill>
                <a:schemeClr val="accent5"/>
              </a:solidFill>
              <a:ln>
                <a:noFill/>
              </a:ln>
              <a:effectLst/>
            </c:spPr>
            <c:extLst>
              <c:ext xmlns:c16="http://schemas.microsoft.com/office/drawing/2014/chart" uri="{C3380CC4-5D6E-409C-BE32-E72D297353CC}">
                <c16:uniqueId val="{00000007-C74C-432F-90BE-31F8FE18FEE6}"/>
              </c:ext>
            </c:extLst>
          </c:dPt>
          <c:dPt>
            <c:idx val="3"/>
            <c:bubble3D val="0"/>
            <c:spPr>
              <a:solidFill>
                <a:schemeClr val="accent6"/>
              </a:solidFill>
              <a:ln>
                <a:noFill/>
              </a:ln>
              <a:effectLst/>
            </c:spPr>
            <c:extLst>
              <c:ext xmlns:c16="http://schemas.microsoft.com/office/drawing/2014/chart" uri="{C3380CC4-5D6E-409C-BE32-E72D297353CC}">
                <c16:uniqueId val="{00000009-FF3C-40BE-AD61-2D2E3796792C}"/>
              </c:ext>
            </c:extLst>
          </c:dPt>
          <c:dLbls>
            <c:dLbl>
              <c:idx val="0"/>
              <c:layout>
                <c:manualLayout>
                  <c:x val="0.28013387715024829"/>
                  <c:y val="-0.17819315208656075"/>
                </c:manualLayout>
              </c:layout>
              <c:dLblPos val="bestFit"/>
              <c:showLegendKey val="0"/>
              <c:showVal val="1"/>
              <c:showCatName val="0"/>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1-7B14-46E4-91CA-D252E32C9C76}"/>
                </c:ext>
              </c:extLst>
            </c:dLbl>
            <c:dLbl>
              <c:idx val="1"/>
              <c:layout>
                <c:manualLayout>
                  <c:x val="-8.6000490945826024E-3"/>
                  <c:y val="-1.7610832305579762E-5"/>
                </c:manualLayout>
              </c:layout>
              <c:dLblPos val="bestFit"/>
              <c:showLegendKey val="0"/>
              <c:showVal val="1"/>
              <c:showCatName val="0"/>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7B14-46E4-91CA-D252E32C9C76}"/>
                </c:ext>
              </c:extLst>
            </c:dLbl>
            <c:dLbl>
              <c:idx val="2"/>
              <c:layout>
                <c:manualLayout>
                  <c:x val="1.9159444098264738E-2"/>
                  <c:y val="2.0369275672337515E-2"/>
                </c:manualLayout>
              </c:layout>
              <c:spPr>
                <a:noFill/>
                <a:ln>
                  <a:noFill/>
                </a:ln>
                <a:effectLst/>
              </c:spPr>
              <c:txPr>
                <a:bodyPr rot="0" spcFirstLastPara="1" vertOverflow="ellipsis" vert="horz" wrap="square" lIns="38100" tIns="19050" rIns="38100" bIns="19050" anchor="ctr" anchorCtr="1">
                  <a:noAutofit/>
                </a:bodyPr>
                <a:lstStyle/>
                <a:p>
                  <a:pPr>
                    <a:defRPr sz="1200" b="0" i="0" u="none" strike="noStrike" kern="1200" baseline="0">
                      <a:solidFill>
                        <a:schemeClr val="tx2"/>
                      </a:solidFill>
                      <a:latin typeface="+mn-lt"/>
                      <a:ea typeface="+mn-ea"/>
                      <a:cs typeface="+mn-cs"/>
                    </a:defRPr>
                  </a:pPr>
                  <a:endParaRPr lang="en-US"/>
                </a:p>
              </c:txPr>
              <c:dLblPos val="bestFit"/>
              <c:showLegendKey val="0"/>
              <c:showVal val="1"/>
              <c:showCatName val="0"/>
              <c:showSerName val="0"/>
              <c:showPercent val="1"/>
              <c:showBubbleSize val="0"/>
              <c:separator>
</c:separator>
              <c:extLst>
                <c:ext xmlns:c15="http://schemas.microsoft.com/office/drawing/2012/chart" uri="{CE6537A1-D6FC-4f65-9D91-7224C49458BB}">
                  <c15:layout>
                    <c:manualLayout>
                      <c:w val="0.10712191624032984"/>
                      <c:h val="0.12471910112359549"/>
                    </c:manualLayout>
                  </c15:layout>
                </c:ext>
                <c:ext xmlns:c16="http://schemas.microsoft.com/office/drawing/2014/chart" uri="{C3380CC4-5D6E-409C-BE32-E72D297353CC}">
                  <c16:uniqueId val="{00000007-C74C-432F-90BE-31F8FE18FEE6}"/>
                </c:ext>
              </c:extLst>
            </c:dLbl>
            <c:dLbl>
              <c:idx val="3"/>
              <c:layout>
                <c:manualLayout>
                  <c:x val="4.1236499049420249E-2"/>
                  <c:y val="2.5604682602904463E-2"/>
                </c:manualLayout>
              </c:layout>
              <c:dLblPos val="bestFit"/>
              <c:showLegendKey val="0"/>
              <c:showVal val="1"/>
              <c:showCatName val="0"/>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9-FF3C-40BE-AD61-2D2E3796792C}"/>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2"/>
                    </a:solidFill>
                    <a:latin typeface="+mn-lt"/>
                    <a:ea typeface="+mn-ea"/>
                    <a:cs typeface="+mn-cs"/>
                  </a:defRPr>
                </a:pPr>
                <a:endParaRPr lang="en-US"/>
              </a:p>
            </c:txPr>
            <c:dLblPos val="outEnd"/>
            <c:showLegendKey val="0"/>
            <c:showVal val="1"/>
            <c:showCatName val="0"/>
            <c:showSerName val="0"/>
            <c:showPercent val="1"/>
            <c:showBubbleSize val="0"/>
            <c:separator>
</c:separator>
            <c:showLeaderLines val="1"/>
            <c:leaderLines>
              <c:spPr>
                <a:ln w="9525">
                  <a:solidFill>
                    <a:schemeClr val="tx2">
                      <a:lumMod val="35000"/>
                      <a:lumOff val="65000"/>
                    </a:schemeClr>
                  </a:solidFill>
                </a:ln>
                <a:effectLst/>
              </c:spPr>
            </c:leaderLines>
            <c:extLst>
              <c:ext xmlns:c15="http://schemas.microsoft.com/office/drawing/2012/chart" uri="{CE6537A1-D6FC-4f65-9D91-7224C49458BB}"/>
            </c:extLst>
          </c:dLbls>
          <c:cat>
            <c:strRef>
              <c:extLst>
                <c:ext xmlns:c15="http://schemas.microsoft.com/office/drawing/2012/chart" uri="{02D57815-91ED-43cb-92C2-25804820EDAC}">
                  <c15:fullRef>
                    <c15:sqref>'Chart Data'!$A$22:$A$26</c15:sqref>
                  </c15:fullRef>
                </c:ext>
              </c:extLst>
              <c:f>('Chart Data'!$A$22:$A$23,'Chart Data'!$A$25:$A$26)</c:f>
              <c:strCache>
                <c:ptCount val="4"/>
                <c:pt idx="0">
                  <c:v>Std Residential</c:v>
                </c:pt>
                <c:pt idx="1">
                  <c:v>Std Commercial</c:v>
                </c:pt>
                <c:pt idx="2">
                  <c:v>Optional Basic</c:v>
                </c:pt>
                <c:pt idx="3">
                  <c:v>Optional Green 100</c:v>
                </c:pt>
              </c:strCache>
            </c:strRef>
          </c:cat>
          <c:val>
            <c:numRef>
              <c:extLst>
                <c:ext xmlns:c15="http://schemas.microsoft.com/office/drawing/2012/chart" uri="{02D57815-91ED-43cb-92C2-25804820EDAC}">
                  <c15:fullRef>
                    <c15:sqref>'Chart Data'!$B$22:$B$26</c15:sqref>
                  </c15:fullRef>
                </c:ext>
              </c:extLst>
              <c:f>('Chart Data'!$B$22:$B$23,'Chart Data'!$B$25:$B$26)</c:f>
              <c:numCache>
                <c:formatCode>_(* #,##0_);_(* \(#,##0\);_(* "-"??_);_(@_)</c:formatCode>
                <c:ptCount val="4"/>
                <c:pt idx="0">
                  <c:v>1159</c:v>
                </c:pt>
                <c:pt idx="1">
                  <c:v>85</c:v>
                </c:pt>
                <c:pt idx="2">
                  <c:v>288</c:v>
                </c:pt>
                <c:pt idx="3">
                  <c:v>42</c:v>
                </c:pt>
              </c:numCache>
            </c:numRef>
          </c:val>
          <c:extLst>
            <c:ext xmlns:c15="http://schemas.microsoft.com/office/drawing/2012/chart" uri="{02D57815-91ED-43cb-92C2-25804820EDAC}">
              <c15:categoryFilterExceptions>
                <c15:categoryFilterException>
                  <c15:sqref>'Chart Data'!$B$24</c15:sqref>
                  <c15:spPr xmlns:c15="http://schemas.microsoft.com/office/drawing/2012/chart">
                    <a:solidFill>
                      <a:schemeClr val="accent4"/>
                    </a:solidFill>
                    <a:ln>
                      <a:noFill/>
                    </a:ln>
                    <a:effectLst/>
                  </c15:spPr>
                  <c15:bubble3D val="0"/>
                  <c15:dLbl>
                    <c:idx val="1"/>
                    <c:layout>
                      <c:manualLayout>
                        <c:x val="3.3934774196867315E-2"/>
                        <c:y val="-1.498112595476128E-2"/>
                      </c:manualLayout>
                    </c:layout>
                    <c:dLblPos val="bestFit"/>
                    <c:showLegendKey val="0"/>
                    <c:showVal val="1"/>
                    <c:showCatName val="0"/>
                    <c:showSerName val="0"/>
                    <c:showPercent val="1"/>
                    <c:showBubbleSize val="0"/>
                    <c:separator>
</c:separator>
                    <c:extLst>
                      <c:ext uri="{CE6537A1-D6FC-4f65-9D91-7224C49458BB}">
                        <c15:layout>
                          <c:manualLayout>
                            <c:w val="5.9918272037361352E-2"/>
                            <c:h val="0.12097378277153556"/>
                          </c:manualLayout>
                        </c15:layout>
                      </c:ext>
                      <c:ext xmlns:c16="http://schemas.microsoft.com/office/drawing/2014/chart" uri="{C3380CC4-5D6E-409C-BE32-E72D297353CC}">
                        <c16:uniqueId val="{00000009-B9D1-4A3A-B5DB-6F1031F9B5DF}"/>
                      </c:ext>
                    </c:extLst>
                  </c15:dLbl>
                </c15:categoryFilterException>
              </c15:categoryFilterExceptions>
            </c:ext>
            <c:ext xmlns:c16="http://schemas.microsoft.com/office/drawing/2014/chart" uri="{C3380CC4-5D6E-409C-BE32-E72D297353CC}">
              <c16:uniqueId val="{00000006-7B14-46E4-91CA-D252E32C9C76}"/>
            </c:ext>
          </c:extLst>
        </c:ser>
        <c:dLbls>
          <c:dLblPos val="bestFit"/>
          <c:showLegendKey val="0"/>
          <c:showVal val="1"/>
          <c:showCatName val="0"/>
          <c:showSerName val="0"/>
          <c:showPercent val="0"/>
          <c:showBubbleSize val="0"/>
          <c:showLeaderLines val="1"/>
        </c:dLbls>
        <c:firstSliceAng val="50"/>
      </c:pieChart>
      <c:spPr>
        <a:noFill/>
        <a:ln>
          <a:noFill/>
        </a:ln>
        <a:effectLst/>
      </c:spPr>
    </c:plotArea>
    <c:legend>
      <c:legendPos val="r"/>
      <c:layout>
        <c:manualLayout>
          <c:xMode val="edge"/>
          <c:yMode val="edge"/>
          <c:x val="0.71937555467437075"/>
          <c:y val="0.32482446402899445"/>
          <c:w val="0.27582828225608491"/>
          <c:h val="0.3821477231835454"/>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accent1"/>
      </a:solidFill>
      <a:round/>
    </a:ln>
    <a:effectLst/>
  </c:spPr>
  <c:txPr>
    <a:bodyPr/>
    <a:lstStyle/>
    <a:p>
      <a:pPr>
        <a:defRPr/>
      </a:pPr>
      <a:endParaRPr lang="en-US"/>
    </a:p>
  </c:txPr>
  <c:printSettings>
    <c:headerFooter/>
    <c:pageMargins b="0.75" l="0.7" r="0.7" t="0.75" header="0.3" footer="0.3"/>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'Chart Data'!$D$37</c:f>
          <c:strCache>
            <c:ptCount val="1"/>
            <c:pt idx="0">
              <c:v>AVERAGE USAGE/MONTH: 1,385,779</c:v>
            </c:pt>
          </c:strCache>
        </c:strRef>
      </c:tx>
      <c:layout>
        <c:manualLayout>
          <c:xMode val="edge"/>
          <c:yMode val="edge"/>
          <c:x val="0.14918693971774419"/>
          <c:y val="5.6676971695723347E-2"/>
        </c:manualLayout>
      </c:layout>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en-US"/>
        </a:p>
      </c:txPr>
    </c:title>
    <c:autoTitleDeleted val="0"/>
    <c:plotArea>
      <c:layout>
        <c:manualLayout>
          <c:layoutTarget val="inner"/>
          <c:xMode val="edge"/>
          <c:yMode val="edge"/>
          <c:x val="0.11974311449316016"/>
          <c:y val="0.2768463930373814"/>
          <c:w val="0.44463747529241388"/>
          <c:h val="0.64018721488796282"/>
        </c:manualLayout>
      </c:layout>
      <c:pieChart>
        <c:varyColors val="1"/>
        <c:ser>
          <c:idx val="0"/>
          <c:order val="0"/>
          <c:tx>
            <c:strRef>
              <c:f>'Chart Data'!$B$31</c:f>
              <c:strCache>
                <c:ptCount val="1"/>
                <c:pt idx="0">
                  <c:v>Usage</c:v>
                </c:pt>
              </c:strCache>
            </c:strRef>
          </c:tx>
          <c:dPt>
            <c:idx val="0"/>
            <c:bubble3D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extLst>
              <c:ext xmlns:c16="http://schemas.microsoft.com/office/drawing/2014/chart" uri="{C3380CC4-5D6E-409C-BE32-E72D297353CC}">
                <c16:uniqueId val="{00000001-B0F2-44CC-BEFC-460EB2603237}"/>
              </c:ext>
            </c:extLst>
          </c:dPt>
          <c:dPt>
            <c:idx val="1"/>
            <c:bubble3D val="0"/>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c:spPr>
            <c:extLst>
              <c:ext xmlns:c16="http://schemas.microsoft.com/office/drawing/2014/chart" uri="{C3380CC4-5D6E-409C-BE32-E72D297353CC}">
                <c16:uniqueId val="{00000003-B0F2-44CC-BEFC-460EB2603237}"/>
              </c:ext>
            </c:extLst>
          </c:dPt>
          <c:dPt>
            <c:idx val="2"/>
            <c:bubble3D val="0"/>
            <c:spPr>
              <a:solidFill>
                <a:schemeClr val="accent5"/>
              </a:solidFill>
              <a:ln>
                <a:noFill/>
              </a:ln>
              <a:effectLst/>
            </c:spPr>
            <c:extLst>
              <c:ext xmlns:c16="http://schemas.microsoft.com/office/drawing/2014/chart" uri="{C3380CC4-5D6E-409C-BE32-E72D297353CC}">
                <c16:uniqueId val="{00000007-2142-4714-8176-625366428C34}"/>
              </c:ext>
            </c:extLst>
          </c:dPt>
          <c:dPt>
            <c:idx val="3"/>
            <c:bubble3D val="0"/>
            <c:spPr>
              <a:solidFill>
                <a:schemeClr val="accent6"/>
              </a:solidFill>
              <a:ln>
                <a:noFill/>
              </a:ln>
              <a:effectLst/>
            </c:spPr>
            <c:extLst>
              <c:ext xmlns:c16="http://schemas.microsoft.com/office/drawing/2014/chart" uri="{C3380CC4-5D6E-409C-BE32-E72D297353CC}">
                <c16:uniqueId val="{00000009-14A6-48C2-83D3-B48A4978CDF3}"/>
              </c:ext>
            </c:extLst>
          </c:dPt>
          <c:dLbls>
            <c:dLbl>
              <c:idx val="0"/>
              <c:layout>
                <c:manualLayout>
                  <c:x val="0.32073178488254511"/>
                  <c:y val="-0.12599816729938487"/>
                </c:manualLayout>
              </c:layout>
              <c:dLblPos val="bestFit"/>
              <c:showLegendKey val="0"/>
              <c:showVal val="1"/>
              <c:showCatName val="0"/>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1-B0F2-44CC-BEFC-460EB2603237}"/>
                </c:ext>
              </c:extLst>
            </c:dLbl>
            <c:dLbl>
              <c:idx val="1"/>
              <c:layout>
                <c:manualLayout>
                  <c:x val="-3.5224618867136799E-2"/>
                  <c:y val="2.9767883359935472E-2"/>
                </c:manualLayout>
              </c:layout>
              <c:dLblPos val="bestFit"/>
              <c:showLegendKey val="0"/>
              <c:showVal val="1"/>
              <c:showCatName val="0"/>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B0F2-44CC-BEFC-460EB2603237}"/>
                </c:ext>
              </c:extLst>
            </c:dLbl>
            <c:dLbl>
              <c:idx val="2"/>
              <c:layout>
                <c:manualLayout>
                  <c:x val="1.6166956416796593E-2"/>
                  <c:y val="1.1660425583373496E-2"/>
                </c:manualLayout>
              </c:layout>
              <c:dLblPos val="bestFit"/>
              <c:showLegendKey val="0"/>
              <c:showVal val="1"/>
              <c:showCatName val="0"/>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7-2142-4714-8176-625366428C34}"/>
                </c:ext>
              </c:extLst>
            </c:dLbl>
            <c:dLbl>
              <c:idx val="3"/>
              <c:layout>
                <c:manualLayout>
                  <c:x val="3.6290999915195084E-2"/>
                  <c:y val="4.0902038571244879E-2"/>
                </c:manualLayout>
              </c:layout>
              <c:dLblPos val="bestFit"/>
              <c:showLegendKey val="0"/>
              <c:showVal val="1"/>
              <c:showCatName val="0"/>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9-14A6-48C2-83D3-B48A4978CDF3}"/>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2"/>
                    </a:solidFill>
                    <a:latin typeface="+mn-lt"/>
                    <a:ea typeface="+mn-ea"/>
                    <a:cs typeface="+mn-cs"/>
                  </a:defRPr>
                </a:pPr>
                <a:endParaRPr lang="en-US"/>
              </a:p>
            </c:txPr>
            <c:dLblPos val="outEnd"/>
            <c:showLegendKey val="0"/>
            <c:showVal val="1"/>
            <c:showCatName val="0"/>
            <c:showSerName val="0"/>
            <c:showPercent val="1"/>
            <c:showBubbleSize val="0"/>
            <c:separator>
</c:separator>
            <c:showLeaderLines val="1"/>
            <c:leaderLines>
              <c:spPr>
                <a:ln w="9525">
                  <a:solidFill>
                    <a:schemeClr val="tx2">
                      <a:lumMod val="35000"/>
                      <a:lumOff val="65000"/>
                    </a:schemeClr>
                  </a:solidFill>
                </a:ln>
                <a:effectLst/>
              </c:spPr>
            </c:leaderLines>
            <c:extLst>
              <c:ext xmlns:c15="http://schemas.microsoft.com/office/drawing/2012/chart" uri="{CE6537A1-D6FC-4f65-9D91-7224C49458BB}"/>
            </c:extLst>
          </c:dLbls>
          <c:cat>
            <c:strRef>
              <c:extLst>
                <c:ext xmlns:c15="http://schemas.microsoft.com/office/drawing/2012/chart" uri="{02D57815-91ED-43cb-92C2-25804820EDAC}">
                  <c15:fullRef>
                    <c15:sqref>'Chart Data'!$A$32:$A$36</c15:sqref>
                  </c15:fullRef>
                </c:ext>
              </c:extLst>
              <c:f>('Chart Data'!$A$32:$A$33,'Chart Data'!$A$35:$A$36)</c:f>
              <c:strCache>
                <c:ptCount val="4"/>
                <c:pt idx="0">
                  <c:v>Std Residential</c:v>
                </c:pt>
                <c:pt idx="1">
                  <c:v>Std Commercial</c:v>
                </c:pt>
                <c:pt idx="2">
                  <c:v>Optional Basic</c:v>
                </c:pt>
                <c:pt idx="3">
                  <c:v>Optional Green 100</c:v>
                </c:pt>
              </c:strCache>
            </c:strRef>
          </c:cat>
          <c:val>
            <c:numRef>
              <c:extLst>
                <c:ext xmlns:c15="http://schemas.microsoft.com/office/drawing/2012/chart" uri="{02D57815-91ED-43cb-92C2-25804820EDAC}">
                  <c15:fullRef>
                    <c15:sqref>'Chart Data'!$B$32:$B$36</c15:sqref>
                  </c15:fullRef>
                </c:ext>
              </c:extLst>
              <c:f>('Chart Data'!$B$32:$B$33,'Chart Data'!$B$35:$B$36)</c:f>
              <c:numCache>
                <c:formatCode>_(* #,##0_);_(* \(#,##0\);_(* "-"??_);_(@_)</c:formatCode>
                <c:ptCount val="4"/>
                <c:pt idx="0">
                  <c:v>1032663.6666666666</c:v>
                </c:pt>
                <c:pt idx="1">
                  <c:v>53234</c:v>
                </c:pt>
                <c:pt idx="2">
                  <c:v>270650</c:v>
                </c:pt>
                <c:pt idx="3">
                  <c:v>29231</c:v>
                </c:pt>
              </c:numCache>
            </c:numRef>
          </c:val>
          <c:extLst>
            <c:ext xmlns:c15="http://schemas.microsoft.com/office/drawing/2012/chart" uri="{02D57815-91ED-43cb-92C2-25804820EDAC}">
              <c15:categoryFilterExceptions>
                <c15:categoryFilterException>
                  <c15:sqref>'Chart Data'!$B$34</c15:sqref>
                  <c15:spPr xmlns:c15="http://schemas.microsoft.com/office/drawing/2012/chart">
                    <a:solidFill>
                      <a:schemeClr val="accent4"/>
                    </a:solidFill>
                    <a:ln>
                      <a:noFill/>
                    </a:ln>
                    <a:effectLst/>
                  </c15:spPr>
                  <c15:bubble3D val="0"/>
                  <c15:dLbl>
                    <c:idx val="1"/>
                    <c:layout>
                      <c:manualLayout>
                        <c:x val="0.28480267621857891"/>
                        <c:y val="1.4981268990159252E-2"/>
                      </c:manualLayout>
                    </c:layout>
                    <c:dLblPos val="bestFit"/>
                    <c:showLegendKey val="0"/>
                    <c:showVal val="1"/>
                    <c:showCatName val="0"/>
                    <c:showSerName val="0"/>
                    <c:showPercent val="1"/>
                    <c:showBubbleSize val="0"/>
                    <c:separator>
</c:separator>
                    <c:extLst>
                      <c:ext uri="{CE6537A1-D6FC-4f65-9D91-7224C49458BB}"/>
                      <c:ext xmlns:c16="http://schemas.microsoft.com/office/drawing/2014/chart" uri="{C3380CC4-5D6E-409C-BE32-E72D297353CC}">
                        <c16:uniqueId val="{00000009-2977-491E-B9B3-27EAD149F0D8}"/>
                      </c:ext>
                    </c:extLst>
                  </c15:dLbl>
                </c15:categoryFilterException>
              </c15:categoryFilterExceptions>
            </c:ext>
            <c:ext xmlns:c16="http://schemas.microsoft.com/office/drawing/2014/chart" uri="{C3380CC4-5D6E-409C-BE32-E72D297353CC}">
              <c16:uniqueId val="{00000006-B0F2-44CC-BEFC-460EB2603237}"/>
            </c:ext>
          </c:extLst>
        </c:ser>
        <c:dLbls>
          <c:dLblPos val="outEnd"/>
          <c:showLegendKey val="0"/>
          <c:showVal val="1"/>
          <c:showCatName val="0"/>
          <c:showSerName val="0"/>
          <c:showPercent val="0"/>
          <c:showBubbleSize val="0"/>
          <c:showLeaderLines val="1"/>
        </c:dLbls>
        <c:firstSliceAng val="50"/>
      </c:pieChart>
      <c:spPr>
        <a:noFill/>
        <a:ln>
          <a:noFill/>
        </a:ln>
        <a:effectLst/>
      </c:spPr>
    </c:plotArea>
    <c:legend>
      <c:legendPos val="r"/>
      <c:layout>
        <c:manualLayout>
          <c:xMode val="edge"/>
          <c:yMode val="edge"/>
          <c:x val="0.69444564494138661"/>
          <c:y val="0.32482446402899445"/>
          <c:w val="0.29778736635071401"/>
          <c:h val="0.3821477231835454"/>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accent1"/>
      </a:solidFill>
      <a:round/>
    </a:ln>
    <a:effectLst/>
  </c:spPr>
  <c:txPr>
    <a:bodyPr/>
    <a:lstStyle/>
    <a:p>
      <a:pPr>
        <a:defRPr/>
      </a:pPr>
      <a:endParaRPr lang="en-US"/>
    </a:p>
  </c:txPr>
  <c:printSettings>
    <c:headerFooter/>
    <c:pageMargins b="0.75" l="0.7" r="0.7" t="0.75" header="0.3" footer="0.3"/>
    <c:pageSetup orientation="portrait"/>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7">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lumOff val="2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2.xml><?xml version="1.0" encoding="utf-8"?>
<cs:chartStyle xmlns:cs="http://schemas.microsoft.com/office/drawing/2012/chartStyle" xmlns:a="http://schemas.openxmlformats.org/drawingml/2006/main" id="340">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3.xml><?xml version="1.0" encoding="utf-8"?>
<cs:chartStyle xmlns:cs="http://schemas.microsoft.com/office/drawing/2012/chartStyle" xmlns:a="http://schemas.openxmlformats.org/drawingml/2006/main" id="255">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4.xml><?xml version="1.0" encoding="utf-8"?>
<cs:chartStyle xmlns:cs="http://schemas.microsoft.com/office/drawing/2012/chartStyle" xmlns:a="http://schemas.openxmlformats.org/drawingml/2006/main" id="255">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9525</xdr:colOff>
      <xdr:row>17</xdr:row>
      <xdr:rowOff>1</xdr:rowOff>
    </xdr:from>
    <xdr:to>
      <xdr:col>3</xdr:col>
      <xdr:colOff>0</xdr:colOff>
      <xdr:row>35</xdr:row>
      <xdr:rowOff>1</xdr:rowOff>
    </xdr:to>
    <xdr:graphicFrame macro="">
      <xdr:nvGraphicFramePr>
        <xdr:cNvPr id="2" name="Chart 1">
          <a:extLst>
            <a:ext uri="{FF2B5EF4-FFF2-40B4-BE49-F238E27FC236}">
              <a16:creationId xmlns:a16="http://schemas.microsoft.com/office/drawing/2014/main" id="{A5AFA4F5-2D07-4C64-9752-25D1F469D24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35</xdr:row>
      <xdr:rowOff>1</xdr:rowOff>
    </xdr:from>
    <xdr:to>
      <xdr:col>3</xdr:col>
      <xdr:colOff>1</xdr:colOff>
      <xdr:row>53</xdr:row>
      <xdr:rowOff>0</xdr:rowOff>
    </xdr:to>
    <xdr:graphicFrame macro="">
      <xdr:nvGraphicFramePr>
        <xdr:cNvPr id="3" name="Chart 2">
          <a:extLst>
            <a:ext uri="{FF2B5EF4-FFF2-40B4-BE49-F238E27FC236}">
              <a16:creationId xmlns:a16="http://schemas.microsoft.com/office/drawing/2014/main" id="{9A149E4D-7D03-4EFD-AF0C-47BB60F5AED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53</xdr:row>
      <xdr:rowOff>0</xdr:rowOff>
    </xdr:from>
    <xdr:to>
      <xdr:col>1</xdr:col>
      <xdr:colOff>1952624</xdr:colOff>
      <xdr:row>69</xdr:row>
      <xdr:rowOff>6569</xdr:rowOff>
    </xdr:to>
    <xdr:graphicFrame macro="">
      <xdr:nvGraphicFramePr>
        <xdr:cNvPr id="4" name="Chart 1">
          <a:extLst>
            <a:ext uri="{FF2B5EF4-FFF2-40B4-BE49-F238E27FC236}">
              <a16:creationId xmlns:a16="http://schemas.microsoft.com/office/drawing/2014/main" id="{E8953DBE-CB2F-40C0-9701-ACB61EF321F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1952624</xdr:colOff>
      <xdr:row>53</xdr:row>
      <xdr:rowOff>0</xdr:rowOff>
    </xdr:from>
    <xdr:to>
      <xdr:col>2</xdr:col>
      <xdr:colOff>3495674</xdr:colOff>
      <xdr:row>69</xdr:row>
      <xdr:rowOff>6569</xdr:rowOff>
    </xdr:to>
    <xdr:graphicFrame macro="">
      <xdr:nvGraphicFramePr>
        <xdr:cNvPr id="8" name="Chart 1">
          <a:extLst>
            <a:ext uri="{FF2B5EF4-FFF2-40B4-BE49-F238E27FC236}">
              <a16:creationId xmlns:a16="http://schemas.microsoft.com/office/drawing/2014/main" id="{3AA1EB66-239B-4075-92A5-89EAEB18E3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0</xdr:colOff>
      <xdr:row>259</xdr:row>
      <xdr:rowOff>0</xdr:rowOff>
    </xdr:from>
    <xdr:to>
      <xdr:col>4</xdr:col>
      <xdr:colOff>304800</xdr:colOff>
      <xdr:row>260</xdr:row>
      <xdr:rowOff>114300</xdr:rowOff>
    </xdr:to>
    <xdr:sp macro="" textlink="">
      <xdr:nvSpPr>
        <xdr:cNvPr id="2" name="AutoShape 2" descr="Image result for carlisle ma town seal">
          <a:extLst>
            <a:ext uri="{FF2B5EF4-FFF2-40B4-BE49-F238E27FC236}">
              <a16:creationId xmlns:a16="http://schemas.microsoft.com/office/drawing/2014/main" id="{E0F39CE7-8A82-4EEB-864B-41E9BAEA5AEE}"/>
            </a:ext>
          </a:extLst>
        </xdr:cNvPr>
        <xdr:cNvSpPr>
          <a:spLocks noChangeAspect="1" noChangeArrowheads="1"/>
        </xdr:cNvSpPr>
      </xdr:nvSpPr>
      <xdr:spPr bwMode="auto">
        <a:xfrm>
          <a:off x="3619500" y="17021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259</xdr:row>
      <xdr:rowOff>0</xdr:rowOff>
    </xdr:from>
    <xdr:to>
      <xdr:col>5</xdr:col>
      <xdr:colOff>537687</xdr:colOff>
      <xdr:row>265</xdr:row>
      <xdr:rowOff>104775</xdr:rowOff>
    </xdr:to>
    <xdr:sp macro="" textlink="">
      <xdr:nvSpPr>
        <xdr:cNvPr id="3" name="AutoShape 5" descr="Image result for carlisle ma town seal">
          <a:extLst>
            <a:ext uri="{FF2B5EF4-FFF2-40B4-BE49-F238E27FC236}">
              <a16:creationId xmlns:a16="http://schemas.microsoft.com/office/drawing/2014/main" id="{AAF53186-9C97-4986-ABD1-A9E055DB82B0}"/>
            </a:ext>
          </a:extLst>
        </xdr:cNvPr>
        <xdr:cNvSpPr>
          <a:spLocks noChangeAspect="1" noChangeArrowheads="1"/>
        </xdr:cNvSpPr>
      </xdr:nvSpPr>
      <xdr:spPr bwMode="auto">
        <a:xfrm>
          <a:off x="3619500" y="17021175"/>
          <a:ext cx="1246822" cy="123444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214313</xdr:colOff>
      <xdr:row>257</xdr:row>
      <xdr:rowOff>1</xdr:rowOff>
    </xdr:from>
    <xdr:to>
      <xdr:col>4</xdr:col>
      <xdr:colOff>519113</xdr:colOff>
      <xdr:row>257</xdr:row>
      <xdr:rowOff>190501</xdr:rowOff>
    </xdr:to>
    <xdr:sp macro="" textlink="">
      <xdr:nvSpPr>
        <xdr:cNvPr id="5" name="AutoShape 2" descr="Image result for carlisle ma town seal">
          <a:extLst>
            <a:ext uri="{FF2B5EF4-FFF2-40B4-BE49-F238E27FC236}">
              <a16:creationId xmlns:a16="http://schemas.microsoft.com/office/drawing/2014/main" id="{A6112149-5B81-47F5-B8DE-ADE64F14E306}"/>
            </a:ext>
          </a:extLst>
        </xdr:cNvPr>
        <xdr:cNvSpPr>
          <a:spLocks noChangeAspect="1" noChangeArrowheads="1"/>
        </xdr:cNvSpPr>
      </xdr:nvSpPr>
      <xdr:spPr bwMode="auto">
        <a:xfrm>
          <a:off x="3429001" y="42302907"/>
          <a:ext cx="304800" cy="190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5</xdr:col>
      <xdr:colOff>0</xdr:colOff>
      <xdr:row>255</xdr:row>
      <xdr:rowOff>0</xdr:rowOff>
    </xdr:from>
    <xdr:ext cx="304800" cy="190500"/>
    <xdr:sp macro="" textlink="">
      <xdr:nvSpPr>
        <xdr:cNvPr id="6" name="AutoShape 2" descr="Image result for carlisle ma town seal">
          <a:extLst>
            <a:ext uri="{FF2B5EF4-FFF2-40B4-BE49-F238E27FC236}">
              <a16:creationId xmlns:a16="http://schemas.microsoft.com/office/drawing/2014/main" id="{FB582C9C-25E3-479E-80F5-F5559987665A}"/>
            </a:ext>
          </a:extLst>
        </xdr:cNvPr>
        <xdr:cNvSpPr>
          <a:spLocks noChangeAspect="1" noChangeArrowheads="1"/>
        </xdr:cNvSpPr>
      </xdr:nvSpPr>
      <xdr:spPr bwMode="auto">
        <a:xfrm>
          <a:off x="3619500" y="25169813"/>
          <a:ext cx="304800" cy="1905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255</xdr:row>
      <xdr:rowOff>0</xdr:rowOff>
    </xdr:from>
    <xdr:ext cx="304800" cy="190500"/>
    <xdr:sp macro="" textlink="">
      <xdr:nvSpPr>
        <xdr:cNvPr id="7" name="AutoShape 2" descr="Image result for carlisle ma town seal">
          <a:extLst>
            <a:ext uri="{FF2B5EF4-FFF2-40B4-BE49-F238E27FC236}">
              <a16:creationId xmlns:a16="http://schemas.microsoft.com/office/drawing/2014/main" id="{BFFAB8B6-95D0-445D-9B79-EB535FFC5446}"/>
            </a:ext>
          </a:extLst>
        </xdr:cNvPr>
        <xdr:cNvSpPr>
          <a:spLocks noChangeAspect="1" noChangeArrowheads="1"/>
        </xdr:cNvSpPr>
      </xdr:nvSpPr>
      <xdr:spPr bwMode="auto">
        <a:xfrm>
          <a:off x="4691063" y="25169813"/>
          <a:ext cx="304800" cy="1905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255</xdr:row>
      <xdr:rowOff>0</xdr:rowOff>
    </xdr:from>
    <xdr:ext cx="304800" cy="190500"/>
    <xdr:sp macro="" textlink="">
      <xdr:nvSpPr>
        <xdr:cNvPr id="8" name="AutoShape 2" descr="Image result for carlisle ma town seal">
          <a:extLst>
            <a:ext uri="{FF2B5EF4-FFF2-40B4-BE49-F238E27FC236}">
              <a16:creationId xmlns:a16="http://schemas.microsoft.com/office/drawing/2014/main" id="{C1102002-7BC2-4DD5-BB2A-DB923043E9E2}"/>
            </a:ext>
          </a:extLst>
        </xdr:cNvPr>
        <xdr:cNvSpPr>
          <a:spLocks noChangeAspect="1" noChangeArrowheads="1"/>
        </xdr:cNvSpPr>
      </xdr:nvSpPr>
      <xdr:spPr bwMode="auto">
        <a:xfrm>
          <a:off x="5655469" y="25169813"/>
          <a:ext cx="304800" cy="1905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255</xdr:row>
      <xdr:rowOff>0</xdr:rowOff>
    </xdr:from>
    <xdr:ext cx="304800" cy="190500"/>
    <xdr:sp macro="" textlink="">
      <xdr:nvSpPr>
        <xdr:cNvPr id="9" name="AutoShape 2" descr="Image result for carlisle ma town seal">
          <a:extLst>
            <a:ext uri="{FF2B5EF4-FFF2-40B4-BE49-F238E27FC236}">
              <a16:creationId xmlns:a16="http://schemas.microsoft.com/office/drawing/2014/main" id="{E3FDA4FA-9B61-458D-A3EC-E40E3B9DE041}"/>
            </a:ext>
          </a:extLst>
        </xdr:cNvPr>
        <xdr:cNvSpPr>
          <a:spLocks noChangeAspect="1" noChangeArrowheads="1"/>
        </xdr:cNvSpPr>
      </xdr:nvSpPr>
      <xdr:spPr bwMode="auto">
        <a:xfrm>
          <a:off x="6477000" y="25169813"/>
          <a:ext cx="304800" cy="1905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255</xdr:row>
      <xdr:rowOff>0</xdr:rowOff>
    </xdr:from>
    <xdr:ext cx="304800" cy="190500"/>
    <xdr:sp macro="" textlink="">
      <xdr:nvSpPr>
        <xdr:cNvPr id="4" name="AutoShape 2" descr="Image result for carlisle ma town seal">
          <a:extLst>
            <a:ext uri="{FF2B5EF4-FFF2-40B4-BE49-F238E27FC236}">
              <a16:creationId xmlns:a16="http://schemas.microsoft.com/office/drawing/2014/main" id="{F06ADE17-2DFC-49BE-8C23-D00B665E130D}"/>
            </a:ext>
          </a:extLst>
        </xdr:cNvPr>
        <xdr:cNvSpPr>
          <a:spLocks noChangeAspect="1" noChangeArrowheads="1"/>
        </xdr:cNvSpPr>
      </xdr:nvSpPr>
      <xdr:spPr bwMode="auto">
        <a:xfrm>
          <a:off x="3214688" y="41529000"/>
          <a:ext cx="304800" cy="1905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255</xdr:row>
      <xdr:rowOff>0</xdr:rowOff>
    </xdr:from>
    <xdr:ext cx="304800" cy="190500"/>
    <xdr:sp macro="" textlink="">
      <xdr:nvSpPr>
        <xdr:cNvPr id="10" name="AutoShape 2" descr="Image result for carlisle ma town seal">
          <a:extLst>
            <a:ext uri="{FF2B5EF4-FFF2-40B4-BE49-F238E27FC236}">
              <a16:creationId xmlns:a16="http://schemas.microsoft.com/office/drawing/2014/main" id="{3A08FCD3-2766-41A2-B84F-381C8C37CB66}"/>
            </a:ext>
          </a:extLst>
        </xdr:cNvPr>
        <xdr:cNvSpPr>
          <a:spLocks noChangeAspect="1" noChangeArrowheads="1"/>
        </xdr:cNvSpPr>
      </xdr:nvSpPr>
      <xdr:spPr bwMode="auto">
        <a:xfrm>
          <a:off x="3917156" y="41529000"/>
          <a:ext cx="304800" cy="1905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255</xdr:row>
      <xdr:rowOff>0</xdr:rowOff>
    </xdr:from>
    <xdr:ext cx="304800" cy="190500"/>
    <xdr:sp macro="" textlink="">
      <xdr:nvSpPr>
        <xdr:cNvPr id="11" name="AutoShape 2" descr="Image result for carlisle ma town seal">
          <a:extLst>
            <a:ext uri="{FF2B5EF4-FFF2-40B4-BE49-F238E27FC236}">
              <a16:creationId xmlns:a16="http://schemas.microsoft.com/office/drawing/2014/main" id="{80E51922-9D9B-4D2A-ADF0-FE2B3139CA82}"/>
            </a:ext>
          </a:extLst>
        </xdr:cNvPr>
        <xdr:cNvSpPr>
          <a:spLocks noChangeAspect="1" noChangeArrowheads="1"/>
        </xdr:cNvSpPr>
      </xdr:nvSpPr>
      <xdr:spPr bwMode="auto">
        <a:xfrm>
          <a:off x="3917156" y="41529000"/>
          <a:ext cx="304800" cy="1905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255</xdr:row>
      <xdr:rowOff>0</xdr:rowOff>
    </xdr:from>
    <xdr:ext cx="304800" cy="190500"/>
    <xdr:sp macro="" textlink="">
      <xdr:nvSpPr>
        <xdr:cNvPr id="12" name="AutoShape 2" descr="Image result for carlisle ma town seal">
          <a:extLst>
            <a:ext uri="{FF2B5EF4-FFF2-40B4-BE49-F238E27FC236}">
              <a16:creationId xmlns:a16="http://schemas.microsoft.com/office/drawing/2014/main" id="{A30B5CEF-5722-47C7-83EA-F8407718755F}"/>
            </a:ext>
          </a:extLst>
        </xdr:cNvPr>
        <xdr:cNvSpPr>
          <a:spLocks noChangeAspect="1" noChangeArrowheads="1"/>
        </xdr:cNvSpPr>
      </xdr:nvSpPr>
      <xdr:spPr bwMode="auto">
        <a:xfrm>
          <a:off x="4786313" y="41529000"/>
          <a:ext cx="304800" cy="1905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255</xdr:row>
      <xdr:rowOff>0</xdr:rowOff>
    </xdr:from>
    <xdr:ext cx="304800" cy="190500"/>
    <xdr:sp macro="" textlink="">
      <xdr:nvSpPr>
        <xdr:cNvPr id="13" name="AutoShape 2" descr="Image result for carlisle ma town seal">
          <a:extLst>
            <a:ext uri="{FF2B5EF4-FFF2-40B4-BE49-F238E27FC236}">
              <a16:creationId xmlns:a16="http://schemas.microsoft.com/office/drawing/2014/main" id="{54C40D8D-82D7-4A3C-B7A7-68397F8348DD}"/>
            </a:ext>
          </a:extLst>
        </xdr:cNvPr>
        <xdr:cNvSpPr>
          <a:spLocks noChangeAspect="1" noChangeArrowheads="1"/>
        </xdr:cNvSpPr>
      </xdr:nvSpPr>
      <xdr:spPr bwMode="auto">
        <a:xfrm>
          <a:off x="4786313" y="41529000"/>
          <a:ext cx="304800" cy="1905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255</xdr:row>
      <xdr:rowOff>0</xdr:rowOff>
    </xdr:from>
    <xdr:ext cx="304800" cy="190500"/>
    <xdr:sp macro="" textlink="">
      <xdr:nvSpPr>
        <xdr:cNvPr id="14" name="AutoShape 2" descr="Image result for carlisle ma town seal">
          <a:extLst>
            <a:ext uri="{FF2B5EF4-FFF2-40B4-BE49-F238E27FC236}">
              <a16:creationId xmlns:a16="http://schemas.microsoft.com/office/drawing/2014/main" id="{35132009-0C41-416E-BA66-0C4D038DDB88}"/>
            </a:ext>
          </a:extLst>
        </xdr:cNvPr>
        <xdr:cNvSpPr>
          <a:spLocks noChangeAspect="1" noChangeArrowheads="1"/>
        </xdr:cNvSpPr>
      </xdr:nvSpPr>
      <xdr:spPr bwMode="auto">
        <a:xfrm>
          <a:off x="4786313" y="41529000"/>
          <a:ext cx="304800" cy="1905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255</xdr:row>
      <xdr:rowOff>0</xdr:rowOff>
    </xdr:from>
    <xdr:ext cx="304800" cy="190500"/>
    <xdr:sp macro="" textlink="">
      <xdr:nvSpPr>
        <xdr:cNvPr id="15" name="AutoShape 2" descr="Image result for carlisle ma town seal">
          <a:extLst>
            <a:ext uri="{FF2B5EF4-FFF2-40B4-BE49-F238E27FC236}">
              <a16:creationId xmlns:a16="http://schemas.microsoft.com/office/drawing/2014/main" id="{10264AE1-24FC-4AD2-8BFD-CB84C4374C8C}"/>
            </a:ext>
          </a:extLst>
        </xdr:cNvPr>
        <xdr:cNvSpPr>
          <a:spLocks noChangeAspect="1" noChangeArrowheads="1"/>
        </xdr:cNvSpPr>
      </xdr:nvSpPr>
      <xdr:spPr bwMode="auto">
        <a:xfrm>
          <a:off x="5619750" y="41529000"/>
          <a:ext cx="304800" cy="1905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255</xdr:row>
      <xdr:rowOff>0</xdr:rowOff>
    </xdr:from>
    <xdr:ext cx="304800" cy="190500"/>
    <xdr:sp macro="" textlink="">
      <xdr:nvSpPr>
        <xdr:cNvPr id="16" name="AutoShape 2" descr="Image result for carlisle ma town seal">
          <a:extLst>
            <a:ext uri="{FF2B5EF4-FFF2-40B4-BE49-F238E27FC236}">
              <a16:creationId xmlns:a16="http://schemas.microsoft.com/office/drawing/2014/main" id="{8B60EE99-21B4-4B92-BFCC-54040FA55927}"/>
            </a:ext>
          </a:extLst>
        </xdr:cNvPr>
        <xdr:cNvSpPr>
          <a:spLocks noChangeAspect="1" noChangeArrowheads="1"/>
        </xdr:cNvSpPr>
      </xdr:nvSpPr>
      <xdr:spPr bwMode="auto">
        <a:xfrm>
          <a:off x="5619750" y="41529000"/>
          <a:ext cx="304800" cy="1905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255</xdr:row>
      <xdr:rowOff>0</xdr:rowOff>
    </xdr:from>
    <xdr:ext cx="304800" cy="190500"/>
    <xdr:sp macro="" textlink="">
      <xdr:nvSpPr>
        <xdr:cNvPr id="17" name="AutoShape 2" descr="Image result for carlisle ma town seal">
          <a:extLst>
            <a:ext uri="{FF2B5EF4-FFF2-40B4-BE49-F238E27FC236}">
              <a16:creationId xmlns:a16="http://schemas.microsoft.com/office/drawing/2014/main" id="{7298C5E0-4EE6-44B4-B451-7A375DE25ACD}"/>
            </a:ext>
          </a:extLst>
        </xdr:cNvPr>
        <xdr:cNvSpPr>
          <a:spLocks noChangeAspect="1" noChangeArrowheads="1"/>
        </xdr:cNvSpPr>
      </xdr:nvSpPr>
      <xdr:spPr bwMode="auto">
        <a:xfrm>
          <a:off x="5619750" y="41529000"/>
          <a:ext cx="304800" cy="1905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255</xdr:row>
      <xdr:rowOff>0</xdr:rowOff>
    </xdr:from>
    <xdr:ext cx="304800" cy="190500"/>
    <xdr:sp macro="" textlink="">
      <xdr:nvSpPr>
        <xdr:cNvPr id="18" name="AutoShape 2" descr="Image result for carlisle ma town seal">
          <a:extLst>
            <a:ext uri="{FF2B5EF4-FFF2-40B4-BE49-F238E27FC236}">
              <a16:creationId xmlns:a16="http://schemas.microsoft.com/office/drawing/2014/main" id="{27C8B2B5-FE93-4C8E-82BB-C3E75F354FE6}"/>
            </a:ext>
          </a:extLst>
        </xdr:cNvPr>
        <xdr:cNvSpPr>
          <a:spLocks noChangeAspect="1" noChangeArrowheads="1"/>
        </xdr:cNvSpPr>
      </xdr:nvSpPr>
      <xdr:spPr bwMode="auto">
        <a:xfrm>
          <a:off x="5619750" y="41529000"/>
          <a:ext cx="304800" cy="1905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wsDr>
</file>

<file path=xl/theme/theme1.xml><?xml version="1.0" encoding="utf-8"?>
<a:theme xmlns:a="http://schemas.openxmlformats.org/drawingml/2006/main" name="Theme - Quarterly Reports">
  <a:themeElements>
    <a:clrScheme name="Custom 1">
      <a:dk1>
        <a:sysClr val="windowText" lastClr="000000"/>
      </a:dk1>
      <a:lt1>
        <a:sysClr val="window" lastClr="FFFFFF"/>
      </a:lt1>
      <a:dk2>
        <a:srgbClr val="3F3F3F"/>
      </a:dk2>
      <a:lt2>
        <a:srgbClr val="E7E6E6"/>
      </a:lt2>
      <a:accent1>
        <a:srgbClr val="002060"/>
      </a:accent1>
      <a:accent2>
        <a:srgbClr val="EE7700"/>
      </a:accent2>
      <a:accent3>
        <a:srgbClr val="D0CECE"/>
      </a:accent3>
      <a:accent4>
        <a:srgbClr val="6F3B55"/>
      </a:accent4>
      <a:accent5>
        <a:srgbClr val="3981D3"/>
      </a:accent5>
      <a:accent6>
        <a:srgbClr val="538135"/>
      </a:accent6>
      <a:hlink>
        <a:srgbClr val="538135"/>
      </a:hlink>
      <a:folHlink>
        <a:srgbClr val="538135"/>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colonialpowergroup.com/carlisle/" TargetMode="External"/><Relationship Id="rId1" Type="http://schemas.openxmlformats.org/officeDocument/2006/relationships/hyperlink" Target="https://www.greenenergyconsumers.org/greenpowered" TargetMode="External"/><Relationship Id="rId4"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76"/>
  <sheetViews>
    <sheetView tabSelected="1" zoomScaleNormal="100" workbookViewId="0">
      <selection sqref="A1:C1"/>
    </sheetView>
  </sheetViews>
  <sheetFormatPr defaultColWidth="9.140625" defaultRowHeight="15.75" x14ac:dyDescent="0.25"/>
  <cols>
    <col min="1" max="1" width="51" style="2" customWidth="1"/>
    <col min="2" max="3" width="52.42578125" style="2" customWidth="1"/>
    <col min="4" max="4" width="9.140625" style="2"/>
    <col min="5" max="5" width="52.28515625" style="2" customWidth="1"/>
    <col min="6" max="16384" width="9.140625" style="2"/>
  </cols>
  <sheetData>
    <row r="1" spans="1:5" ht="18" x14ac:dyDescent="0.25">
      <c r="A1" s="132" t="s">
        <v>10</v>
      </c>
      <c r="B1" s="132"/>
      <c r="C1" s="132"/>
    </row>
    <row r="2" spans="1:5" x14ac:dyDescent="0.25">
      <c r="A2" s="134" t="s">
        <v>95</v>
      </c>
      <c r="B2" s="134"/>
      <c r="C2" s="134"/>
    </row>
    <row r="3" spans="1:5" ht="17.25" customHeight="1" x14ac:dyDescent="0.25">
      <c r="A3" s="141" t="s">
        <v>96</v>
      </c>
      <c r="B3" s="141"/>
      <c r="C3" s="141"/>
    </row>
    <row r="4" spans="1:5" ht="69.75" customHeight="1" x14ac:dyDescent="0.25">
      <c r="A4" s="133" t="s">
        <v>86</v>
      </c>
      <c r="B4" s="133"/>
      <c r="C4" s="133"/>
    </row>
    <row r="5" spans="1:5" ht="22.5" customHeight="1" x14ac:dyDescent="0.25">
      <c r="A5" s="144" t="s">
        <v>74</v>
      </c>
      <c r="B5" s="144"/>
      <c r="C5" s="144"/>
    </row>
    <row r="6" spans="1:5" ht="18.75" customHeight="1" x14ac:dyDescent="0.25">
      <c r="A6" s="135" t="s">
        <v>2</v>
      </c>
      <c r="B6" s="136"/>
      <c r="C6" s="137"/>
    </row>
    <row r="7" spans="1:5" s="13" customFormat="1" x14ac:dyDescent="0.25">
      <c r="A7" s="107" t="s">
        <v>14</v>
      </c>
      <c r="B7" s="108" t="s">
        <v>18</v>
      </c>
      <c r="C7" s="109" t="s">
        <v>75</v>
      </c>
    </row>
    <row r="8" spans="1:5" x14ac:dyDescent="0.25">
      <c r="A8" s="96" t="s">
        <v>0</v>
      </c>
      <c r="B8" s="102" t="s">
        <v>17</v>
      </c>
      <c r="C8" s="97" t="s">
        <v>76</v>
      </c>
    </row>
    <row r="9" spans="1:5" x14ac:dyDescent="0.25">
      <c r="A9" s="142" t="s">
        <v>59</v>
      </c>
      <c r="B9" s="103" t="s">
        <v>19</v>
      </c>
      <c r="C9" s="110" t="s">
        <v>77</v>
      </c>
      <c r="E9" s="13"/>
    </row>
    <row r="10" spans="1:5" s="20" customFormat="1" x14ac:dyDescent="0.25">
      <c r="A10" s="142"/>
      <c r="B10" s="104" t="s">
        <v>20</v>
      </c>
      <c r="C10" s="111" t="s">
        <v>78</v>
      </c>
      <c r="E10" s="21"/>
    </row>
    <row r="11" spans="1:5" s="18" customFormat="1" x14ac:dyDescent="0.25">
      <c r="A11" s="143" t="s">
        <v>50</v>
      </c>
      <c r="B11" s="105" t="s">
        <v>21</v>
      </c>
      <c r="C11" s="112" t="s">
        <v>79</v>
      </c>
    </row>
    <row r="12" spans="1:5" s="18" customFormat="1" x14ac:dyDescent="0.25">
      <c r="A12" s="143"/>
      <c r="B12" s="106" t="s">
        <v>62</v>
      </c>
      <c r="C12" s="113" t="s">
        <v>62</v>
      </c>
    </row>
    <row r="13" spans="1:5" s="18" customFormat="1" x14ac:dyDescent="0.25">
      <c r="A13" s="139" t="s">
        <v>51</v>
      </c>
      <c r="B13" s="99" t="s">
        <v>44</v>
      </c>
      <c r="C13" s="114" t="s">
        <v>80</v>
      </c>
    </row>
    <row r="14" spans="1:5" s="18" customFormat="1" x14ac:dyDescent="0.25">
      <c r="A14" s="140"/>
      <c r="B14" s="115" t="s">
        <v>45</v>
      </c>
      <c r="C14" s="98" t="s">
        <v>45</v>
      </c>
    </row>
    <row r="15" spans="1:5" s="18" customFormat="1" x14ac:dyDescent="0.25">
      <c r="A15" s="100"/>
      <c r="B15" s="101"/>
      <c r="C15" s="101"/>
    </row>
    <row r="16" spans="1:5" ht="24" customHeight="1" x14ac:dyDescent="0.25">
      <c r="A16" s="12" t="s">
        <v>9</v>
      </c>
      <c r="B16" s="1"/>
      <c r="C16" s="84" t="s">
        <v>15</v>
      </c>
    </row>
    <row r="17" spans="1:5" ht="72" customHeight="1" x14ac:dyDescent="0.25">
      <c r="A17" s="133" t="s">
        <v>71</v>
      </c>
      <c r="B17" s="133"/>
      <c r="C17" s="133"/>
      <c r="E17" s="14"/>
    </row>
    <row r="58" spans="5:5" x14ac:dyDescent="0.25">
      <c r="E58" s="2" t="s">
        <v>5</v>
      </c>
    </row>
    <row r="69" spans="1:3" ht="31.5" customHeight="1" x14ac:dyDescent="0.25">
      <c r="A69" s="138"/>
      <c r="B69" s="138"/>
      <c r="C69" s="138"/>
    </row>
    <row r="72" spans="1:3" x14ac:dyDescent="0.25">
      <c r="A72" s="1"/>
      <c r="B72" s="1"/>
      <c r="C72" s="1"/>
    </row>
    <row r="73" spans="1:3" x14ac:dyDescent="0.25">
      <c r="A73" s="1"/>
      <c r="B73" s="1"/>
      <c r="C73" s="1"/>
    </row>
    <row r="76" spans="1:3" x14ac:dyDescent="0.25">
      <c r="A76" s="2" t="s">
        <v>5</v>
      </c>
    </row>
  </sheetData>
  <mergeCells count="11">
    <mergeCell ref="A1:C1"/>
    <mergeCell ref="A4:C4"/>
    <mergeCell ref="A2:C2"/>
    <mergeCell ref="A6:C6"/>
    <mergeCell ref="A69:C69"/>
    <mergeCell ref="A17:C17"/>
    <mergeCell ref="A13:A14"/>
    <mergeCell ref="A3:C3"/>
    <mergeCell ref="A9:A10"/>
    <mergeCell ref="A11:A12"/>
    <mergeCell ref="A5:C5"/>
  </mergeCells>
  <hyperlinks>
    <hyperlink ref="C16" r:id="rId1" xr:uid="{FB726CBE-962C-4989-B229-1898D55B115A}"/>
    <hyperlink ref="A5" r:id="rId2" xr:uid="{05C120AB-4211-4714-A9FD-9CF7DD7471EE}"/>
  </hyperlinks>
  <printOptions horizontalCentered="1"/>
  <pageMargins left="0.25" right="0.25" top="0.25" bottom="0" header="0.05" footer="0.05"/>
  <pageSetup scale="61" orientation="portrait"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CDFF8A-1BEC-4F79-9251-8E7F94E519DE}">
  <dimension ref="A1:AF259"/>
  <sheetViews>
    <sheetView zoomScale="80" zoomScaleNormal="80" workbookViewId="0">
      <selection sqref="A1:N1"/>
    </sheetView>
  </sheetViews>
  <sheetFormatPr defaultColWidth="9.140625" defaultRowHeight="15" x14ac:dyDescent="0.25"/>
  <cols>
    <col min="1" max="1" width="13.7109375" customWidth="1"/>
    <col min="2" max="2" width="12" customWidth="1"/>
    <col min="3" max="3" width="12" bestFit="1" customWidth="1"/>
    <col min="4" max="5" width="10.5703125" bestFit="1" customWidth="1"/>
    <col min="6" max="6" width="13" bestFit="1" customWidth="1"/>
    <col min="7" max="7" width="12.5703125" bestFit="1" customWidth="1"/>
    <col min="8" max="8" width="10.5703125" customWidth="1"/>
    <col min="9" max="9" width="12.85546875" customWidth="1"/>
    <col min="10" max="11" width="11.7109375" customWidth="1"/>
    <col min="12" max="12" width="15" customWidth="1"/>
    <col min="13" max="13" width="16.42578125" bestFit="1" customWidth="1"/>
    <col min="14" max="14" width="40.7109375" bestFit="1" customWidth="1"/>
    <col min="15" max="15" width="2.85546875" customWidth="1"/>
    <col min="16" max="16" width="15.42578125" customWidth="1"/>
    <col min="17" max="17" width="10.140625" bestFit="1" customWidth="1"/>
    <col min="18" max="18" width="10" bestFit="1" customWidth="1"/>
    <col min="19" max="19" width="10.85546875" bestFit="1" customWidth="1"/>
    <col min="20" max="20" width="10.140625" bestFit="1" customWidth="1"/>
    <col min="21" max="21" width="10" bestFit="1" customWidth="1"/>
    <col min="22" max="22" width="9.28515625" bestFit="1" customWidth="1"/>
    <col min="23" max="23" width="12.140625" bestFit="1" customWidth="1"/>
    <col min="24" max="24" width="10" bestFit="1" customWidth="1"/>
    <col min="25" max="25" width="8.7109375" bestFit="1" customWidth="1"/>
    <col min="26" max="26" width="10.140625" bestFit="1" customWidth="1"/>
    <col min="27" max="27" width="10" bestFit="1" customWidth="1"/>
    <col min="28" max="28" width="8.7109375" bestFit="1" customWidth="1"/>
    <col min="29" max="29" width="10.85546875" bestFit="1" customWidth="1"/>
    <col min="30" max="30" width="14.28515625" customWidth="1"/>
  </cols>
  <sheetData>
    <row r="1" spans="1:30" ht="24" customHeight="1" x14ac:dyDescent="0.35">
      <c r="A1" s="132" t="str">
        <f>'Carlisle Aggregation Report'!A1:C1</f>
        <v xml:space="preserve">TOWN OF CARLISLE COMMUNITY CHOICE POWER SUPPLY PROGRAM </v>
      </c>
      <c r="B1" s="132"/>
      <c r="C1" s="132"/>
      <c r="D1" s="132"/>
      <c r="E1" s="132"/>
      <c r="F1" s="132"/>
      <c r="G1" s="132"/>
      <c r="H1" s="132"/>
      <c r="I1" s="132"/>
      <c r="J1" s="132"/>
      <c r="K1" s="132"/>
      <c r="L1" s="132"/>
      <c r="M1" s="132"/>
      <c r="N1" s="132"/>
      <c r="O1" s="25"/>
      <c r="P1" s="132" t="str">
        <f>+A1</f>
        <v xml:space="preserve">TOWN OF CARLISLE COMMUNITY CHOICE POWER SUPPLY PROGRAM </v>
      </c>
      <c r="Q1" s="132"/>
      <c r="R1" s="132"/>
      <c r="S1" s="132"/>
      <c r="T1" s="132"/>
      <c r="U1" s="132"/>
      <c r="V1" s="132"/>
      <c r="W1" s="132"/>
      <c r="X1" s="132"/>
      <c r="Y1" s="132"/>
      <c r="Z1" s="132"/>
      <c r="AA1" s="132"/>
      <c r="AB1" s="132"/>
      <c r="AC1" s="132"/>
      <c r="AD1" s="132"/>
    </row>
    <row r="2" spans="1:30" ht="24" customHeight="1" x14ac:dyDescent="0.35">
      <c r="A2" s="132" t="s">
        <v>53</v>
      </c>
      <c r="B2" s="132"/>
      <c r="C2" s="132"/>
      <c r="D2" s="132"/>
      <c r="E2" s="132"/>
      <c r="F2" s="132"/>
      <c r="G2" s="132"/>
      <c r="H2" s="132"/>
      <c r="I2" s="132"/>
      <c r="J2" s="132"/>
      <c r="K2" s="132"/>
      <c r="L2" s="132"/>
      <c r="M2" s="132"/>
      <c r="N2" s="132"/>
      <c r="O2" s="25"/>
      <c r="P2" s="132" t="str">
        <f>+A2</f>
        <v>PRODUCT DETAIL REPORT</v>
      </c>
      <c r="Q2" s="132"/>
      <c r="R2" s="132"/>
      <c r="S2" s="132"/>
      <c r="T2" s="132"/>
      <c r="U2" s="132"/>
      <c r="V2" s="132"/>
      <c r="W2" s="132"/>
      <c r="X2" s="132"/>
      <c r="Y2" s="132"/>
      <c r="Z2" s="132"/>
      <c r="AA2" s="132"/>
      <c r="AB2" s="132"/>
      <c r="AC2" s="132"/>
      <c r="AD2" s="132"/>
    </row>
    <row r="4" spans="1:30" s="52" customFormat="1" ht="21" x14ac:dyDescent="0.35">
      <c r="A4" s="147" t="s">
        <v>54</v>
      </c>
      <c r="B4" s="148"/>
      <c r="C4" s="148"/>
      <c r="D4" s="148"/>
      <c r="E4" s="148"/>
      <c r="F4" s="148"/>
      <c r="G4" s="148"/>
      <c r="H4" s="148"/>
      <c r="I4" s="148"/>
      <c r="J4" s="148"/>
      <c r="K4" s="148"/>
      <c r="L4" s="148"/>
      <c r="M4" s="148"/>
      <c r="N4" s="149"/>
      <c r="O4" s="51"/>
      <c r="P4" s="150" t="str">
        <f>A4</f>
        <v>STANDARD</v>
      </c>
      <c r="Q4" s="151"/>
      <c r="R4" s="151"/>
      <c r="S4" s="151"/>
      <c r="T4" s="151"/>
      <c r="U4" s="151"/>
      <c r="V4" s="151"/>
      <c r="W4" s="151"/>
      <c r="X4" s="151"/>
      <c r="Y4" s="151"/>
      <c r="Z4" s="151"/>
      <c r="AA4" s="151"/>
      <c r="AB4" s="151"/>
      <c r="AC4" s="151"/>
      <c r="AD4" s="152"/>
    </row>
    <row r="5" spans="1:30" ht="15" customHeight="1" x14ac:dyDescent="0.25">
      <c r="A5" s="123"/>
      <c r="B5" s="26"/>
      <c r="C5" s="26"/>
      <c r="D5" s="26"/>
      <c r="E5" s="26"/>
      <c r="F5" s="26"/>
      <c r="G5" s="26"/>
      <c r="H5" s="26"/>
      <c r="I5" s="26"/>
      <c r="J5" s="26"/>
      <c r="K5" s="26"/>
      <c r="L5" s="26"/>
      <c r="M5" s="26"/>
      <c r="N5" s="124"/>
      <c r="P5" s="27"/>
      <c r="Q5" s="153" t="s">
        <v>22</v>
      </c>
      <c r="R5" s="153"/>
      <c r="S5" s="154"/>
      <c r="T5" s="155" t="s">
        <v>23</v>
      </c>
      <c r="U5" s="153"/>
      <c r="V5" s="154"/>
      <c r="W5" s="155" t="s">
        <v>24</v>
      </c>
      <c r="X5" s="153"/>
      <c r="Y5" s="154"/>
      <c r="Z5" s="155" t="s">
        <v>25</v>
      </c>
      <c r="AA5" s="153"/>
      <c r="AB5" s="154"/>
      <c r="AC5" s="28" t="s">
        <v>26</v>
      </c>
      <c r="AD5" s="145" t="s">
        <v>27</v>
      </c>
    </row>
    <row r="6" spans="1:30" s="36" customFormat="1" ht="30" x14ac:dyDescent="0.25">
      <c r="A6" s="125" t="s">
        <v>28</v>
      </c>
      <c r="B6" s="29" t="s">
        <v>29</v>
      </c>
      <c r="C6" s="29" t="s">
        <v>30</v>
      </c>
      <c r="D6" s="29" t="s">
        <v>31</v>
      </c>
      <c r="E6" s="29" t="s">
        <v>32</v>
      </c>
      <c r="F6" s="29" t="s">
        <v>33</v>
      </c>
      <c r="G6" s="29" t="s">
        <v>34</v>
      </c>
      <c r="H6" s="29" t="s">
        <v>35</v>
      </c>
      <c r="I6" s="29" t="s">
        <v>36</v>
      </c>
      <c r="J6" s="29" t="s">
        <v>37</v>
      </c>
      <c r="K6" s="29" t="s">
        <v>38</v>
      </c>
      <c r="L6" s="29" t="s">
        <v>0</v>
      </c>
      <c r="M6" s="29" t="s">
        <v>14</v>
      </c>
      <c r="N6" s="126" t="s">
        <v>39</v>
      </c>
      <c r="O6" s="30"/>
      <c r="P6" s="31" t="s">
        <v>28</v>
      </c>
      <c r="Q6" s="32" t="s">
        <v>40</v>
      </c>
      <c r="R6" s="33" t="s">
        <v>41</v>
      </c>
      <c r="S6" s="34" t="s">
        <v>42</v>
      </c>
      <c r="T6" s="35" t="s">
        <v>40</v>
      </c>
      <c r="U6" s="33" t="s">
        <v>41</v>
      </c>
      <c r="V6" s="34" t="s">
        <v>42</v>
      </c>
      <c r="W6" s="35" t="s">
        <v>46</v>
      </c>
      <c r="X6" s="33" t="s">
        <v>41</v>
      </c>
      <c r="Y6" s="34" t="s">
        <v>42</v>
      </c>
      <c r="Z6" s="35" t="s">
        <v>40</v>
      </c>
      <c r="AA6" s="33" t="s">
        <v>41</v>
      </c>
      <c r="AB6" s="34" t="s">
        <v>42</v>
      </c>
      <c r="AC6" s="34" t="s">
        <v>42</v>
      </c>
      <c r="AD6" s="146"/>
    </row>
    <row r="7" spans="1:30" s="36" customFormat="1" hidden="1" x14ac:dyDescent="0.25">
      <c r="A7" s="127">
        <v>45992</v>
      </c>
      <c r="B7" s="37"/>
      <c r="C7" s="37"/>
      <c r="D7" s="37"/>
      <c r="E7" s="37"/>
      <c r="F7" s="37"/>
      <c r="G7" s="37"/>
      <c r="H7" s="37"/>
      <c r="I7" s="37"/>
      <c r="J7" s="37">
        <f t="shared" ref="J7:J18" si="0">B7+D7+F7+H7</f>
        <v>0</v>
      </c>
      <c r="K7" s="37">
        <f t="shared" ref="K7:K18" si="1">C7+E7+G7+I7</f>
        <v>0</v>
      </c>
      <c r="L7" s="38" t="s">
        <v>76</v>
      </c>
      <c r="M7" s="39" t="s">
        <v>81</v>
      </c>
      <c r="N7" s="65" t="s">
        <v>82</v>
      </c>
      <c r="O7" s="30"/>
      <c r="P7" s="40">
        <f t="shared" ref="P7:P18" si="2">A7</f>
        <v>45992</v>
      </c>
      <c r="Q7" s="41">
        <v>0</v>
      </c>
      <c r="R7" s="38">
        <v>0.15989</v>
      </c>
      <c r="S7" s="42">
        <f t="shared" ref="S7:S18" si="3">(Q7-R7)*C7</f>
        <v>0</v>
      </c>
      <c r="T7" s="41">
        <v>0</v>
      </c>
      <c r="U7" s="38">
        <v>0.15989</v>
      </c>
      <c r="V7" s="43">
        <f t="shared" ref="V7:V18" si="4">(T7-U7)*E7</f>
        <v>0</v>
      </c>
      <c r="W7" s="44"/>
      <c r="X7" s="38"/>
      <c r="Y7" s="42">
        <f t="shared" ref="Y7:Y18" si="5">(W7-X7)*G7</f>
        <v>0</v>
      </c>
      <c r="Z7" s="41"/>
      <c r="AA7" s="38"/>
      <c r="AB7" s="42">
        <f t="shared" ref="AB7:AB18" si="6">(Z7-AA7)*I7</f>
        <v>0</v>
      </c>
      <c r="AC7" s="45">
        <f t="shared" ref="AC7:AC18" si="7">AB7+Y7+S7+V7</f>
        <v>0</v>
      </c>
      <c r="AD7" s="46">
        <f t="shared" ref="AD7:AD18" si="8">IFERROR(C7/B7,0)</f>
        <v>0</v>
      </c>
    </row>
    <row r="8" spans="1:30" s="36" customFormat="1" hidden="1" x14ac:dyDescent="0.25">
      <c r="A8" s="127">
        <v>45962</v>
      </c>
      <c r="B8" s="37"/>
      <c r="C8" s="37"/>
      <c r="D8" s="37"/>
      <c r="E8" s="37"/>
      <c r="F8" s="37"/>
      <c r="G8" s="37"/>
      <c r="H8" s="37"/>
      <c r="I8" s="37"/>
      <c r="J8" s="37">
        <f t="shared" si="0"/>
        <v>0</v>
      </c>
      <c r="K8" s="37">
        <f t="shared" si="1"/>
        <v>0</v>
      </c>
      <c r="L8" s="38" t="s">
        <v>76</v>
      </c>
      <c r="M8" s="39" t="s">
        <v>81</v>
      </c>
      <c r="N8" s="65" t="s">
        <v>82</v>
      </c>
      <c r="O8" s="30"/>
      <c r="P8" s="40">
        <f t="shared" si="2"/>
        <v>45962</v>
      </c>
      <c r="Q8" s="41">
        <v>0</v>
      </c>
      <c r="R8" s="38">
        <v>0.15989</v>
      </c>
      <c r="S8" s="42">
        <f t="shared" si="3"/>
        <v>0</v>
      </c>
      <c r="T8" s="41">
        <v>0</v>
      </c>
      <c r="U8" s="38">
        <v>0.15989</v>
      </c>
      <c r="V8" s="43">
        <f t="shared" si="4"/>
        <v>0</v>
      </c>
      <c r="W8" s="44"/>
      <c r="X8" s="38"/>
      <c r="Y8" s="42">
        <f t="shared" si="5"/>
        <v>0</v>
      </c>
      <c r="Z8" s="41"/>
      <c r="AA8" s="38"/>
      <c r="AB8" s="42">
        <f t="shared" si="6"/>
        <v>0</v>
      </c>
      <c r="AC8" s="45">
        <f t="shared" si="7"/>
        <v>0</v>
      </c>
      <c r="AD8" s="46">
        <f t="shared" si="8"/>
        <v>0</v>
      </c>
    </row>
    <row r="9" spans="1:30" s="36" customFormat="1" hidden="1" x14ac:dyDescent="0.25">
      <c r="A9" s="127">
        <v>45931</v>
      </c>
      <c r="B9" s="37"/>
      <c r="C9" s="37"/>
      <c r="D9" s="37"/>
      <c r="E9" s="37"/>
      <c r="F9" s="37"/>
      <c r="G9" s="37"/>
      <c r="H9" s="37"/>
      <c r="I9" s="37"/>
      <c r="J9" s="37">
        <f t="shared" si="0"/>
        <v>0</v>
      </c>
      <c r="K9" s="37">
        <f t="shared" si="1"/>
        <v>0</v>
      </c>
      <c r="L9" s="38" t="s">
        <v>76</v>
      </c>
      <c r="M9" s="39" t="s">
        <v>81</v>
      </c>
      <c r="N9" s="65" t="s">
        <v>82</v>
      </c>
      <c r="O9" s="30"/>
      <c r="P9" s="40">
        <f t="shared" si="2"/>
        <v>45931</v>
      </c>
      <c r="Q9" s="41">
        <v>0</v>
      </c>
      <c r="R9" s="38">
        <v>0.15989</v>
      </c>
      <c r="S9" s="42">
        <f t="shared" si="3"/>
        <v>0</v>
      </c>
      <c r="T9" s="41">
        <v>0</v>
      </c>
      <c r="U9" s="38">
        <v>0.15989</v>
      </c>
      <c r="V9" s="43">
        <f t="shared" si="4"/>
        <v>0</v>
      </c>
      <c r="W9" s="44"/>
      <c r="X9" s="38"/>
      <c r="Y9" s="42">
        <f t="shared" si="5"/>
        <v>0</v>
      </c>
      <c r="Z9" s="41"/>
      <c r="AA9" s="38"/>
      <c r="AB9" s="42">
        <f t="shared" si="6"/>
        <v>0</v>
      </c>
      <c r="AC9" s="45">
        <f t="shared" si="7"/>
        <v>0</v>
      </c>
      <c r="AD9" s="46">
        <f t="shared" si="8"/>
        <v>0</v>
      </c>
    </row>
    <row r="10" spans="1:30" s="36" customFormat="1" hidden="1" x14ac:dyDescent="0.25">
      <c r="A10" s="127">
        <v>45901</v>
      </c>
      <c r="B10" s="37"/>
      <c r="C10" s="37"/>
      <c r="D10" s="37"/>
      <c r="E10" s="37"/>
      <c r="F10" s="37"/>
      <c r="G10" s="37"/>
      <c r="H10" s="37"/>
      <c r="I10" s="37"/>
      <c r="J10" s="37">
        <f t="shared" si="0"/>
        <v>0</v>
      </c>
      <c r="K10" s="37">
        <f t="shared" si="1"/>
        <v>0</v>
      </c>
      <c r="L10" s="38" t="s">
        <v>76</v>
      </c>
      <c r="M10" s="39" t="s">
        <v>81</v>
      </c>
      <c r="N10" s="65" t="s">
        <v>82</v>
      </c>
      <c r="O10" s="30"/>
      <c r="P10" s="40">
        <f t="shared" si="2"/>
        <v>45901</v>
      </c>
      <c r="Q10" s="41">
        <v>0</v>
      </c>
      <c r="R10" s="38">
        <v>0.15989</v>
      </c>
      <c r="S10" s="42">
        <f t="shared" si="3"/>
        <v>0</v>
      </c>
      <c r="T10" s="41">
        <v>0</v>
      </c>
      <c r="U10" s="38">
        <v>0.15989</v>
      </c>
      <c r="V10" s="43">
        <f t="shared" si="4"/>
        <v>0</v>
      </c>
      <c r="W10" s="44"/>
      <c r="X10" s="38"/>
      <c r="Y10" s="42">
        <f t="shared" si="5"/>
        <v>0</v>
      </c>
      <c r="Z10" s="41"/>
      <c r="AA10" s="38"/>
      <c r="AB10" s="42">
        <f t="shared" si="6"/>
        <v>0</v>
      </c>
      <c r="AC10" s="45">
        <f t="shared" si="7"/>
        <v>0</v>
      </c>
      <c r="AD10" s="46">
        <f t="shared" si="8"/>
        <v>0</v>
      </c>
    </row>
    <row r="11" spans="1:30" s="36" customFormat="1" hidden="1" x14ac:dyDescent="0.25">
      <c r="A11" s="127">
        <v>45870</v>
      </c>
      <c r="B11" s="37"/>
      <c r="C11" s="37"/>
      <c r="D11" s="37"/>
      <c r="E11" s="37"/>
      <c r="F11" s="37"/>
      <c r="G11" s="37"/>
      <c r="H11" s="37"/>
      <c r="I11" s="37"/>
      <c r="J11" s="37">
        <f t="shared" si="0"/>
        <v>0</v>
      </c>
      <c r="K11" s="37">
        <f t="shared" si="1"/>
        <v>0</v>
      </c>
      <c r="L11" s="38" t="s">
        <v>76</v>
      </c>
      <c r="M11" s="39" t="s">
        <v>81</v>
      </c>
      <c r="N11" s="65" t="s">
        <v>82</v>
      </c>
      <c r="O11" s="30"/>
      <c r="P11" s="40">
        <f t="shared" si="2"/>
        <v>45870</v>
      </c>
      <c r="Q11" s="41">
        <v>0</v>
      </c>
      <c r="R11" s="38">
        <v>0.15989</v>
      </c>
      <c r="S11" s="42">
        <f t="shared" si="3"/>
        <v>0</v>
      </c>
      <c r="T11" s="41">
        <v>0</v>
      </c>
      <c r="U11" s="38">
        <v>0.15989</v>
      </c>
      <c r="V11" s="43">
        <f t="shared" si="4"/>
        <v>0</v>
      </c>
      <c r="W11" s="44"/>
      <c r="X11" s="38"/>
      <c r="Y11" s="42">
        <f t="shared" si="5"/>
        <v>0</v>
      </c>
      <c r="Z11" s="41"/>
      <c r="AA11" s="38"/>
      <c r="AB11" s="42">
        <f t="shared" si="6"/>
        <v>0</v>
      </c>
      <c r="AC11" s="45">
        <f t="shared" si="7"/>
        <v>0</v>
      </c>
      <c r="AD11" s="46">
        <f t="shared" si="8"/>
        <v>0</v>
      </c>
    </row>
    <row r="12" spans="1:30" s="36" customFormat="1" hidden="1" x14ac:dyDescent="0.25">
      <c r="A12" s="127">
        <v>45839</v>
      </c>
      <c r="B12" s="37"/>
      <c r="C12" s="37"/>
      <c r="D12" s="37"/>
      <c r="E12" s="37"/>
      <c r="F12" s="37"/>
      <c r="G12" s="37"/>
      <c r="H12" s="37"/>
      <c r="I12" s="37"/>
      <c r="J12" s="37">
        <f t="shared" si="0"/>
        <v>0</v>
      </c>
      <c r="K12" s="37">
        <f t="shared" si="1"/>
        <v>0</v>
      </c>
      <c r="L12" s="38" t="s">
        <v>76</v>
      </c>
      <c r="M12" s="39" t="s">
        <v>81</v>
      </c>
      <c r="N12" s="65" t="s">
        <v>82</v>
      </c>
      <c r="O12" s="30"/>
      <c r="P12" s="40">
        <f t="shared" si="2"/>
        <v>45839</v>
      </c>
      <c r="Q12" s="41">
        <v>0.13241</v>
      </c>
      <c r="R12" s="38">
        <v>0.15989</v>
      </c>
      <c r="S12" s="42">
        <f t="shared" si="3"/>
        <v>0</v>
      </c>
      <c r="T12" s="41">
        <v>0.13078000000000001</v>
      </c>
      <c r="U12" s="38">
        <v>0.15989</v>
      </c>
      <c r="V12" s="43">
        <f t="shared" si="4"/>
        <v>0</v>
      </c>
      <c r="W12" s="44"/>
      <c r="X12" s="38"/>
      <c r="Y12" s="42">
        <f t="shared" si="5"/>
        <v>0</v>
      </c>
      <c r="Z12" s="41"/>
      <c r="AA12" s="38"/>
      <c r="AB12" s="42">
        <f t="shared" si="6"/>
        <v>0</v>
      </c>
      <c r="AC12" s="45">
        <f t="shared" si="7"/>
        <v>0</v>
      </c>
      <c r="AD12" s="46">
        <f t="shared" si="8"/>
        <v>0</v>
      </c>
    </row>
    <row r="13" spans="1:30" s="36" customFormat="1" ht="15" customHeight="1" x14ac:dyDescent="0.25">
      <c r="A13" s="127">
        <v>45809</v>
      </c>
      <c r="B13" s="37">
        <v>1154</v>
      </c>
      <c r="C13" s="37">
        <v>1263622</v>
      </c>
      <c r="D13" s="37">
        <v>84</v>
      </c>
      <c r="E13" s="37">
        <v>57109</v>
      </c>
      <c r="F13" s="37"/>
      <c r="G13" s="37"/>
      <c r="H13" s="37">
        <v>0</v>
      </c>
      <c r="I13" s="37">
        <v>0</v>
      </c>
      <c r="J13" s="37">
        <f t="shared" si="0"/>
        <v>1238</v>
      </c>
      <c r="K13" s="37">
        <f t="shared" si="1"/>
        <v>1320731</v>
      </c>
      <c r="L13" s="38" t="s">
        <v>76</v>
      </c>
      <c r="M13" s="39" t="s">
        <v>81</v>
      </c>
      <c r="N13" s="65" t="s">
        <v>82</v>
      </c>
      <c r="O13" s="30"/>
      <c r="P13" s="40">
        <f t="shared" si="2"/>
        <v>45809</v>
      </c>
      <c r="Q13" s="41">
        <v>0.13241</v>
      </c>
      <c r="R13" s="38">
        <v>0.15989</v>
      </c>
      <c r="S13" s="42">
        <f t="shared" si="3"/>
        <v>-34724.332560000003</v>
      </c>
      <c r="T13" s="41">
        <v>0.13078000000000001</v>
      </c>
      <c r="U13" s="38">
        <v>0.15989</v>
      </c>
      <c r="V13" s="43">
        <f t="shared" si="4"/>
        <v>-1662.4429899999998</v>
      </c>
      <c r="W13" s="44"/>
      <c r="X13" s="38"/>
      <c r="Y13" s="42">
        <f t="shared" si="5"/>
        <v>0</v>
      </c>
      <c r="Z13" s="41"/>
      <c r="AA13" s="38"/>
      <c r="AB13" s="42">
        <f t="shared" si="6"/>
        <v>0</v>
      </c>
      <c r="AC13" s="45">
        <f t="shared" si="7"/>
        <v>-36386.775550000006</v>
      </c>
      <c r="AD13" s="46">
        <f t="shared" si="8"/>
        <v>1094.9930675909879</v>
      </c>
    </row>
    <row r="14" spans="1:30" s="36" customFormat="1" ht="15" customHeight="1" x14ac:dyDescent="0.25">
      <c r="A14" s="127">
        <v>45778</v>
      </c>
      <c r="B14" s="37">
        <v>1158</v>
      </c>
      <c r="C14" s="37">
        <v>907215</v>
      </c>
      <c r="D14" s="37">
        <v>85</v>
      </c>
      <c r="E14" s="37">
        <v>48672</v>
      </c>
      <c r="F14" s="37"/>
      <c r="G14" s="37"/>
      <c r="H14" s="37">
        <v>0</v>
      </c>
      <c r="I14" s="37">
        <v>0</v>
      </c>
      <c r="J14" s="37">
        <f t="shared" si="0"/>
        <v>1243</v>
      </c>
      <c r="K14" s="37">
        <f t="shared" si="1"/>
        <v>955887</v>
      </c>
      <c r="L14" s="38" t="s">
        <v>76</v>
      </c>
      <c r="M14" s="39" t="s">
        <v>81</v>
      </c>
      <c r="N14" s="65" t="s">
        <v>82</v>
      </c>
      <c r="O14" s="30"/>
      <c r="P14" s="40">
        <f t="shared" si="2"/>
        <v>45778</v>
      </c>
      <c r="Q14" s="41">
        <v>0.13241</v>
      </c>
      <c r="R14" s="38">
        <v>0.15989</v>
      </c>
      <c r="S14" s="42">
        <f t="shared" si="3"/>
        <v>-24930.268200000002</v>
      </c>
      <c r="T14" s="41">
        <v>0.13078000000000001</v>
      </c>
      <c r="U14" s="38">
        <v>0.15989</v>
      </c>
      <c r="V14" s="43">
        <f t="shared" si="4"/>
        <v>-1416.8419199999998</v>
      </c>
      <c r="W14" s="44"/>
      <c r="X14" s="38"/>
      <c r="Y14" s="42">
        <f t="shared" si="5"/>
        <v>0</v>
      </c>
      <c r="Z14" s="41"/>
      <c r="AA14" s="38"/>
      <c r="AB14" s="42">
        <f t="shared" si="6"/>
        <v>0</v>
      </c>
      <c r="AC14" s="45">
        <f t="shared" si="7"/>
        <v>-26347.110120000001</v>
      </c>
      <c r="AD14" s="46">
        <f t="shared" si="8"/>
        <v>783.43264248704668</v>
      </c>
    </row>
    <row r="15" spans="1:30" s="36" customFormat="1" ht="15" customHeight="1" x14ac:dyDescent="0.25">
      <c r="A15" s="127">
        <v>45748</v>
      </c>
      <c r="B15" s="37">
        <v>1166</v>
      </c>
      <c r="C15" s="37">
        <v>927154</v>
      </c>
      <c r="D15" s="37">
        <v>85</v>
      </c>
      <c r="E15" s="37">
        <v>53921</v>
      </c>
      <c r="F15" s="37"/>
      <c r="G15" s="37"/>
      <c r="H15" s="37">
        <v>0</v>
      </c>
      <c r="I15" s="37">
        <v>0</v>
      </c>
      <c r="J15" s="37">
        <f t="shared" si="0"/>
        <v>1251</v>
      </c>
      <c r="K15" s="37">
        <f t="shared" si="1"/>
        <v>981075</v>
      </c>
      <c r="L15" s="38" t="s">
        <v>76</v>
      </c>
      <c r="M15" s="39" t="s">
        <v>81</v>
      </c>
      <c r="N15" s="65" t="s">
        <v>82</v>
      </c>
      <c r="O15" s="30"/>
      <c r="P15" s="40">
        <f t="shared" si="2"/>
        <v>45748</v>
      </c>
      <c r="Q15" s="41">
        <v>0.13241</v>
      </c>
      <c r="R15" s="38">
        <v>0.15989</v>
      </c>
      <c r="S15" s="42">
        <f t="shared" si="3"/>
        <v>-25478.191920000005</v>
      </c>
      <c r="T15" s="41">
        <v>0.13078000000000001</v>
      </c>
      <c r="U15" s="38">
        <v>0.15989</v>
      </c>
      <c r="V15" s="43">
        <f t="shared" si="4"/>
        <v>-1569.6403099999998</v>
      </c>
      <c r="W15" s="44"/>
      <c r="X15" s="38"/>
      <c r="Y15" s="42">
        <f t="shared" si="5"/>
        <v>0</v>
      </c>
      <c r="Z15" s="41"/>
      <c r="AA15" s="38"/>
      <c r="AB15" s="42">
        <f t="shared" si="6"/>
        <v>0</v>
      </c>
      <c r="AC15" s="45">
        <f t="shared" si="7"/>
        <v>-27047.832230000004</v>
      </c>
      <c r="AD15" s="46">
        <f t="shared" si="8"/>
        <v>795.15780445969131</v>
      </c>
    </row>
    <row r="16" spans="1:30" s="36" customFormat="1" ht="15" customHeight="1" x14ac:dyDescent="0.25">
      <c r="A16" s="127">
        <v>45717</v>
      </c>
      <c r="B16" s="37">
        <v>1170</v>
      </c>
      <c r="C16" s="37">
        <v>1098413</v>
      </c>
      <c r="D16" s="37">
        <v>87</v>
      </c>
      <c r="E16" s="37">
        <v>61359</v>
      </c>
      <c r="F16" s="37"/>
      <c r="G16" s="37"/>
      <c r="H16" s="37">
        <v>0</v>
      </c>
      <c r="I16" s="37">
        <v>0</v>
      </c>
      <c r="J16" s="37">
        <f t="shared" si="0"/>
        <v>1257</v>
      </c>
      <c r="K16" s="37">
        <f t="shared" si="1"/>
        <v>1159772</v>
      </c>
      <c r="L16" s="38" t="s">
        <v>76</v>
      </c>
      <c r="M16" s="39" t="s">
        <v>81</v>
      </c>
      <c r="N16" s="65" t="s">
        <v>82</v>
      </c>
      <c r="O16" s="30"/>
      <c r="P16" s="40">
        <f t="shared" si="2"/>
        <v>45717</v>
      </c>
      <c r="Q16" s="41">
        <v>0.13241</v>
      </c>
      <c r="R16" s="38">
        <v>0.15989</v>
      </c>
      <c r="S16" s="42">
        <f t="shared" si="3"/>
        <v>-30184.389240000004</v>
      </c>
      <c r="T16" s="41">
        <v>0.13078000000000001</v>
      </c>
      <c r="U16" s="38">
        <v>0.15989</v>
      </c>
      <c r="V16" s="43">
        <f t="shared" si="4"/>
        <v>-1786.1604899999998</v>
      </c>
      <c r="W16" s="44"/>
      <c r="X16" s="38"/>
      <c r="Y16" s="42">
        <f t="shared" si="5"/>
        <v>0</v>
      </c>
      <c r="Z16" s="41"/>
      <c r="AA16" s="38"/>
      <c r="AB16" s="42">
        <f t="shared" si="6"/>
        <v>0</v>
      </c>
      <c r="AC16" s="45">
        <f t="shared" si="7"/>
        <v>-31970.549730000002</v>
      </c>
      <c r="AD16" s="46">
        <f t="shared" si="8"/>
        <v>938.81452991452988</v>
      </c>
    </row>
    <row r="17" spans="1:30" s="36" customFormat="1" ht="15" customHeight="1" x14ac:dyDescent="0.25">
      <c r="A17" s="127">
        <v>45689</v>
      </c>
      <c r="B17" s="37">
        <v>1173</v>
      </c>
      <c r="C17" s="37">
        <v>1362328</v>
      </c>
      <c r="D17" s="37">
        <v>88</v>
      </c>
      <c r="E17" s="37">
        <v>89002</v>
      </c>
      <c r="F17" s="37"/>
      <c r="G17" s="37"/>
      <c r="H17" s="37">
        <v>0</v>
      </c>
      <c r="I17" s="37">
        <v>0</v>
      </c>
      <c r="J17" s="37">
        <f t="shared" si="0"/>
        <v>1261</v>
      </c>
      <c r="K17" s="37">
        <f t="shared" si="1"/>
        <v>1451330</v>
      </c>
      <c r="L17" s="38" t="s">
        <v>76</v>
      </c>
      <c r="M17" s="39" t="s">
        <v>81</v>
      </c>
      <c r="N17" s="65" t="s">
        <v>82</v>
      </c>
      <c r="O17" s="30"/>
      <c r="P17" s="40">
        <f t="shared" si="2"/>
        <v>45689</v>
      </c>
      <c r="Q17" s="41">
        <v>0.13241</v>
      </c>
      <c r="R17" s="38">
        <v>0.15989</v>
      </c>
      <c r="S17" s="42">
        <f t="shared" si="3"/>
        <v>-37436.773440000004</v>
      </c>
      <c r="T17" s="41">
        <v>0.13078000000000001</v>
      </c>
      <c r="U17" s="38">
        <v>0.15989</v>
      </c>
      <c r="V17" s="43">
        <f t="shared" si="4"/>
        <v>-2590.8482199999999</v>
      </c>
      <c r="W17" s="44"/>
      <c r="X17" s="38"/>
      <c r="Y17" s="42">
        <f t="shared" si="5"/>
        <v>0</v>
      </c>
      <c r="Z17" s="41"/>
      <c r="AA17" s="38"/>
      <c r="AB17" s="42">
        <f t="shared" si="6"/>
        <v>0</v>
      </c>
      <c r="AC17" s="45">
        <f t="shared" si="7"/>
        <v>-40027.621660000004</v>
      </c>
      <c r="AD17" s="46">
        <f t="shared" si="8"/>
        <v>1161.4049445865303</v>
      </c>
    </row>
    <row r="18" spans="1:30" s="36" customFormat="1" ht="15" customHeight="1" x14ac:dyDescent="0.25">
      <c r="A18" s="127">
        <v>45658</v>
      </c>
      <c r="B18" s="37">
        <v>1184</v>
      </c>
      <c r="C18" s="37">
        <v>1530429</v>
      </c>
      <c r="D18" s="37">
        <v>88</v>
      </c>
      <c r="E18" s="37">
        <v>92313</v>
      </c>
      <c r="F18" s="37"/>
      <c r="G18" s="37"/>
      <c r="H18" s="37">
        <v>0</v>
      </c>
      <c r="I18" s="37">
        <v>0</v>
      </c>
      <c r="J18" s="37">
        <f t="shared" si="0"/>
        <v>1272</v>
      </c>
      <c r="K18" s="37">
        <f t="shared" si="1"/>
        <v>1622742</v>
      </c>
      <c r="L18" s="38" t="s">
        <v>76</v>
      </c>
      <c r="M18" s="39" t="s">
        <v>81</v>
      </c>
      <c r="N18" s="65" t="s">
        <v>82</v>
      </c>
      <c r="O18" s="30"/>
      <c r="P18" s="40">
        <f t="shared" si="2"/>
        <v>45658</v>
      </c>
      <c r="Q18" s="41">
        <v>0.15665999999999999</v>
      </c>
      <c r="R18" s="38">
        <v>0.15989</v>
      </c>
      <c r="S18" s="42">
        <f t="shared" si="3"/>
        <v>-4943.2856700000166</v>
      </c>
      <c r="T18" s="41">
        <v>0.15570999999999999</v>
      </c>
      <c r="U18" s="38">
        <v>0.15989</v>
      </c>
      <c r="V18" s="43">
        <f t="shared" si="4"/>
        <v>-385.86834000000158</v>
      </c>
      <c r="W18" s="44"/>
      <c r="X18" s="38"/>
      <c r="Y18" s="42">
        <f t="shared" si="5"/>
        <v>0</v>
      </c>
      <c r="Z18" s="41"/>
      <c r="AA18" s="38"/>
      <c r="AB18" s="42">
        <f t="shared" si="6"/>
        <v>0</v>
      </c>
      <c r="AC18" s="45">
        <f t="shared" si="7"/>
        <v>-5329.1540100000184</v>
      </c>
      <c r="AD18" s="46">
        <f t="shared" si="8"/>
        <v>1292.5920608108108</v>
      </c>
    </row>
    <row r="19" spans="1:30" s="36" customFormat="1" ht="15" customHeight="1" x14ac:dyDescent="0.25">
      <c r="A19" s="127">
        <v>45627</v>
      </c>
      <c r="B19" s="37">
        <v>1185</v>
      </c>
      <c r="C19" s="37">
        <v>1537029</v>
      </c>
      <c r="D19" s="37">
        <v>88</v>
      </c>
      <c r="E19" s="37">
        <v>83145</v>
      </c>
      <c r="F19" s="37"/>
      <c r="G19" s="37"/>
      <c r="H19" s="37">
        <v>0</v>
      </c>
      <c r="I19" s="37">
        <v>0</v>
      </c>
      <c r="J19" s="37">
        <f t="shared" ref="J19" si="9">B19+D19+F19+H19</f>
        <v>1273</v>
      </c>
      <c r="K19" s="37">
        <f t="shared" ref="K19" si="10">C19+E19+G19+I19</f>
        <v>1620174</v>
      </c>
      <c r="L19" s="38" t="s">
        <v>76</v>
      </c>
      <c r="M19" s="39" t="s">
        <v>81</v>
      </c>
      <c r="N19" s="65" t="s">
        <v>82</v>
      </c>
      <c r="O19" s="30"/>
      <c r="P19" s="40">
        <f t="shared" ref="P19" si="11">A19</f>
        <v>45627</v>
      </c>
      <c r="Q19" s="41">
        <v>0.15772</v>
      </c>
      <c r="R19" s="38">
        <v>0.15989</v>
      </c>
      <c r="S19" s="42">
        <f t="shared" ref="S19" si="12">(Q19-R19)*C19</f>
        <v>-3335.3529300000082</v>
      </c>
      <c r="T19" s="41">
        <v>0.15676999999999999</v>
      </c>
      <c r="U19" s="38">
        <v>0.15989</v>
      </c>
      <c r="V19" s="43">
        <f t="shared" ref="V19" si="13">(T19-U19)*E19</f>
        <v>-259.41240000000096</v>
      </c>
      <c r="W19" s="44"/>
      <c r="X19" s="38"/>
      <c r="Y19" s="42">
        <f t="shared" ref="Y19" si="14">(W19-X19)*G19</f>
        <v>0</v>
      </c>
      <c r="Z19" s="41"/>
      <c r="AA19" s="38"/>
      <c r="AB19" s="42">
        <f t="shared" ref="AB19" si="15">(Z19-AA19)*I19</f>
        <v>0</v>
      </c>
      <c r="AC19" s="45">
        <f t="shared" ref="AC19" si="16">AB19+Y19+S19+V19</f>
        <v>-3594.7653300000093</v>
      </c>
      <c r="AD19" s="46">
        <f t="shared" ref="AD19" si="17">IFERROR(C19/B19,0)</f>
        <v>1297.0708860759494</v>
      </c>
    </row>
    <row r="20" spans="1:30" s="36" customFormat="1" ht="15" customHeight="1" x14ac:dyDescent="0.25">
      <c r="A20" s="127">
        <v>45597</v>
      </c>
      <c r="B20" s="37">
        <v>1197</v>
      </c>
      <c r="C20" s="37">
        <v>1122371</v>
      </c>
      <c r="D20" s="37">
        <v>89</v>
      </c>
      <c r="E20" s="37">
        <v>66939</v>
      </c>
      <c r="F20" s="37"/>
      <c r="G20" s="37"/>
      <c r="H20" s="37">
        <v>0</v>
      </c>
      <c r="I20" s="37">
        <v>0</v>
      </c>
      <c r="J20" s="37">
        <f t="shared" ref="J20:J30" si="18">B20+D20+F20+H20</f>
        <v>1286</v>
      </c>
      <c r="K20" s="37">
        <f t="shared" ref="K20:K30" si="19">C20+E20+G20+I20</f>
        <v>1189310</v>
      </c>
      <c r="L20" s="38" t="s">
        <v>76</v>
      </c>
      <c r="M20" s="39" t="s">
        <v>81</v>
      </c>
      <c r="N20" s="65" t="s">
        <v>82</v>
      </c>
      <c r="O20" s="30"/>
      <c r="P20" s="40">
        <f t="shared" ref="P20:P30" si="20">A20</f>
        <v>45597</v>
      </c>
      <c r="Q20" s="41">
        <v>0.15772</v>
      </c>
      <c r="R20" s="38">
        <v>0.15989</v>
      </c>
      <c r="S20" s="42">
        <f t="shared" ref="S20:S30" si="21">(Q20-R20)*C20</f>
        <v>-2435.545070000006</v>
      </c>
      <c r="T20" s="41">
        <v>0.15676999999999999</v>
      </c>
      <c r="U20" s="38">
        <v>0.15989</v>
      </c>
      <c r="V20" s="43">
        <f t="shared" ref="V20:V42" si="22">(T20-U20)*E20</f>
        <v>-208.84968000000077</v>
      </c>
      <c r="W20" s="44"/>
      <c r="X20" s="38"/>
      <c r="Y20" s="42">
        <f t="shared" ref="Y20:Y30" si="23">(W20-X20)*G20</f>
        <v>0</v>
      </c>
      <c r="Z20" s="41"/>
      <c r="AA20" s="38"/>
      <c r="AB20" s="42">
        <f t="shared" ref="AB20:AB30" si="24">(Z20-AA20)*I20</f>
        <v>0</v>
      </c>
      <c r="AC20" s="45">
        <f t="shared" ref="AC20:AC30" si="25">AB20+Y20+S20+V20</f>
        <v>-2644.3947500000068</v>
      </c>
      <c r="AD20" s="46">
        <f t="shared" ref="AD20:AD30" si="26">IFERROR(C20/B20,0)</f>
        <v>937.65329991645785</v>
      </c>
    </row>
    <row r="21" spans="1:30" s="36" customFormat="1" ht="15" customHeight="1" x14ac:dyDescent="0.25">
      <c r="A21" s="127">
        <v>45566</v>
      </c>
      <c r="B21" s="37">
        <v>1203</v>
      </c>
      <c r="C21" s="37">
        <v>959057</v>
      </c>
      <c r="D21" s="37">
        <v>90</v>
      </c>
      <c r="E21" s="37">
        <v>57732</v>
      </c>
      <c r="F21" s="37"/>
      <c r="G21" s="37"/>
      <c r="H21" s="37">
        <v>0</v>
      </c>
      <c r="I21" s="37">
        <v>0</v>
      </c>
      <c r="J21" s="37">
        <f t="shared" si="18"/>
        <v>1293</v>
      </c>
      <c r="K21" s="37">
        <f t="shared" si="19"/>
        <v>1016789</v>
      </c>
      <c r="L21" s="38" t="s">
        <v>76</v>
      </c>
      <c r="M21" s="39" t="s">
        <v>81</v>
      </c>
      <c r="N21" s="65" t="s">
        <v>82</v>
      </c>
      <c r="O21" s="30"/>
      <c r="P21" s="40">
        <f t="shared" si="20"/>
        <v>45566</v>
      </c>
      <c r="Q21" s="41">
        <v>0.15772</v>
      </c>
      <c r="R21" s="38">
        <v>0.15989</v>
      </c>
      <c r="S21" s="42">
        <f t="shared" si="21"/>
        <v>-2081.1536900000051</v>
      </c>
      <c r="T21" s="41">
        <v>0.15676999999999999</v>
      </c>
      <c r="U21" s="38">
        <v>0.15989</v>
      </c>
      <c r="V21" s="43">
        <f t="shared" si="22"/>
        <v>-180.12384000000068</v>
      </c>
      <c r="W21" s="44"/>
      <c r="X21" s="38"/>
      <c r="Y21" s="42">
        <f t="shared" si="23"/>
        <v>0</v>
      </c>
      <c r="Z21" s="41"/>
      <c r="AA21" s="38"/>
      <c r="AB21" s="42">
        <f t="shared" si="24"/>
        <v>0</v>
      </c>
      <c r="AC21" s="45">
        <f t="shared" si="25"/>
        <v>-2261.2775300000058</v>
      </c>
      <c r="AD21" s="46">
        <f t="shared" si="26"/>
        <v>797.22111388196174</v>
      </c>
    </row>
    <row r="22" spans="1:30" s="36" customFormat="1" ht="15" customHeight="1" x14ac:dyDescent="0.25">
      <c r="A22" s="127">
        <v>45536</v>
      </c>
      <c r="B22" s="37">
        <v>1213</v>
      </c>
      <c r="C22" s="37">
        <v>1074924</v>
      </c>
      <c r="D22" s="37">
        <v>90</v>
      </c>
      <c r="E22" s="37">
        <v>59369</v>
      </c>
      <c r="F22" s="37"/>
      <c r="G22" s="37"/>
      <c r="H22" s="37">
        <v>0</v>
      </c>
      <c r="I22" s="37">
        <v>0</v>
      </c>
      <c r="J22" s="37">
        <f t="shared" si="18"/>
        <v>1303</v>
      </c>
      <c r="K22" s="37">
        <f t="shared" si="19"/>
        <v>1134293</v>
      </c>
      <c r="L22" s="38" t="s">
        <v>76</v>
      </c>
      <c r="M22" s="39" t="s">
        <v>81</v>
      </c>
      <c r="N22" s="65" t="s">
        <v>82</v>
      </c>
      <c r="O22" s="30"/>
      <c r="P22" s="40">
        <f t="shared" si="20"/>
        <v>45536</v>
      </c>
      <c r="Q22" s="41">
        <v>0.15772</v>
      </c>
      <c r="R22" s="38">
        <v>0.15989</v>
      </c>
      <c r="S22" s="42">
        <f t="shared" si="21"/>
        <v>-2332.5850800000057</v>
      </c>
      <c r="T22" s="41">
        <v>0.15676999999999999</v>
      </c>
      <c r="U22" s="38">
        <v>0.15989</v>
      </c>
      <c r="V22" s="43">
        <f t="shared" si="22"/>
        <v>-185.23128000000068</v>
      </c>
      <c r="W22" s="44"/>
      <c r="X22" s="38"/>
      <c r="Y22" s="42">
        <f t="shared" si="23"/>
        <v>0</v>
      </c>
      <c r="Z22" s="41"/>
      <c r="AA22" s="38"/>
      <c r="AB22" s="42">
        <f t="shared" si="24"/>
        <v>0</v>
      </c>
      <c r="AC22" s="45">
        <f t="shared" si="25"/>
        <v>-2517.8163600000066</v>
      </c>
      <c r="AD22" s="46">
        <f t="shared" si="26"/>
        <v>886.16982687551524</v>
      </c>
    </row>
    <row r="23" spans="1:30" s="36" customFormat="1" ht="15" customHeight="1" x14ac:dyDescent="0.25">
      <c r="A23" s="127">
        <v>45505</v>
      </c>
      <c r="B23" s="37">
        <v>1222</v>
      </c>
      <c r="C23" s="37">
        <v>1185465</v>
      </c>
      <c r="D23" s="37">
        <v>90</v>
      </c>
      <c r="E23" s="37">
        <v>64690</v>
      </c>
      <c r="F23" s="37"/>
      <c r="G23" s="37"/>
      <c r="H23" s="37">
        <v>0</v>
      </c>
      <c r="I23" s="37">
        <v>0</v>
      </c>
      <c r="J23" s="37">
        <f t="shared" si="18"/>
        <v>1312</v>
      </c>
      <c r="K23" s="37">
        <f t="shared" si="19"/>
        <v>1250155</v>
      </c>
      <c r="L23" s="38" t="s">
        <v>76</v>
      </c>
      <c r="M23" s="39" t="s">
        <v>81</v>
      </c>
      <c r="N23" s="65" t="s">
        <v>82</v>
      </c>
      <c r="O23" s="30"/>
      <c r="P23" s="40">
        <f t="shared" si="20"/>
        <v>45505</v>
      </c>
      <c r="Q23" s="41">
        <v>0.15772</v>
      </c>
      <c r="R23" s="38">
        <v>0.15989</v>
      </c>
      <c r="S23" s="42">
        <f t="shared" si="21"/>
        <v>-2572.4590500000063</v>
      </c>
      <c r="T23" s="41">
        <v>0.15676999999999999</v>
      </c>
      <c r="U23" s="38">
        <v>0.15989</v>
      </c>
      <c r="V23" s="43">
        <f t="shared" si="22"/>
        <v>-201.83280000000076</v>
      </c>
      <c r="W23" s="44"/>
      <c r="X23" s="38"/>
      <c r="Y23" s="42">
        <f t="shared" si="23"/>
        <v>0</v>
      </c>
      <c r="Z23" s="41"/>
      <c r="AA23" s="38"/>
      <c r="AB23" s="42">
        <f t="shared" si="24"/>
        <v>0</v>
      </c>
      <c r="AC23" s="45">
        <f t="shared" si="25"/>
        <v>-2774.2918500000069</v>
      </c>
      <c r="AD23" s="46">
        <f t="shared" si="26"/>
        <v>970.10229132569555</v>
      </c>
    </row>
    <row r="24" spans="1:30" s="36" customFormat="1" ht="15" customHeight="1" x14ac:dyDescent="0.25">
      <c r="A24" s="127">
        <v>45474</v>
      </c>
      <c r="B24" s="37">
        <v>1225</v>
      </c>
      <c r="C24" s="37">
        <v>1595479</v>
      </c>
      <c r="D24" s="37">
        <v>88</v>
      </c>
      <c r="E24" s="37">
        <v>71231</v>
      </c>
      <c r="F24" s="37"/>
      <c r="G24" s="37"/>
      <c r="H24" s="37">
        <v>0</v>
      </c>
      <c r="I24" s="37">
        <v>0</v>
      </c>
      <c r="J24" s="37">
        <f t="shared" si="18"/>
        <v>1313</v>
      </c>
      <c r="K24" s="37">
        <f t="shared" si="19"/>
        <v>1666710</v>
      </c>
      <c r="L24" s="38" t="s">
        <v>76</v>
      </c>
      <c r="M24" s="39" t="s">
        <v>81</v>
      </c>
      <c r="N24" s="65" t="s">
        <v>82</v>
      </c>
      <c r="O24" s="30"/>
      <c r="P24" s="40">
        <f t="shared" si="20"/>
        <v>45474</v>
      </c>
      <c r="Q24" s="41">
        <v>0.17216000000000001</v>
      </c>
      <c r="R24" s="38">
        <v>0.15989</v>
      </c>
      <c r="S24" s="42">
        <f t="shared" si="21"/>
        <v>19576.527330000004</v>
      </c>
      <c r="T24" s="41">
        <v>0.17552000000000001</v>
      </c>
      <c r="U24" s="38">
        <v>0.15989</v>
      </c>
      <c r="V24" s="43">
        <f t="shared" si="22"/>
        <v>1113.3405300000004</v>
      </c>
      <c r="W24" s="44"/>
      <c r="X24" s="38"/>
      <c r="Y24" s="42">
        <f t="shared" si="23"/>
        <v>0</v>
      </c>
      <c r="Z24" s="41"/>
      <c r="AA24" s="38"/>
      <c r="AB24" s="42">
        <f t="shared" si="24"/>
        <v>0</v>
      </c>
      <c r="AC24" s="45">
        <f t="shared" si="25"/>
        <v>20689.867860000006</v>
      </c>
      <c r="AD24" s="46">
        <f t="shared" si="26"/>
        <v>1302.4318367346939</v>
      </c>
    </row>
    <row r="25" spans="1:30" s="36" customFormat="1" ht="15" customHeight="1" x14ac:dyDescent="0.25">
      <c r="A25" s="127">
        <v>45444</v>
      </c>
      <c r="B25" s="37">
        <v>1240</v>
      </c>
      <c r="C25" s="37">
        <v>1386916</v>
      </c>
      <c r="D25" s="37">
        <v>90</v>
      </c>
      <c r="E25" s="37">
        <v>68632</v>
      </c>
      <c r="F25" s="37"/>
      <c r="G25" s="37"/>
      <c r="H25" s="37">
        <v>0</v>
      </c>
      <c r="I25" s="37">
        <v>0</v>
      </c>
      <c r="J25" s="37">
        <f t="shared" si="18"/>
        <v>1330</v>
      </c>
      <c r="K25" s="37">
        <f t="shared" si="19"/>
        <v>1455548</v>
      </c>
      <c r="L25" s="38" t="s">
        <v>76</v>
      </c>
      <c r="M25" s="39" t="s">
        <v>81</v>
      </c>
      <c r="N25" s="65" t="s">
        <v>82</v>
      </c>
      <c r="O25" s="30"/>
      <c r="P25" s="40">
        <f t="shared" si="20"/>
        <v>45444</v>
      </c>
      <c r="Q25" s="41">
        <v>0.17216000000000001</v>
      </c>
      <c r="R25" s="38">
        <v>0.15989</v>
      </c>
      <c r="S25" s="42">
        <f t="shared" si="21"/>
        <v>17017.459320000005</v>
      </c>
      <c r="T25" s="41">
        <v>0.17552000000000001</v>
      </c>
      <c r="U25" s="38">
        <v>0.15989</v>
      </c>
      <c r="V25" s="43">
        <f t="shared" si="22"/>
        <v>1072.7181600000004</v>
      </c>
      <c r="W25" s="44"/>
      <c r="X25" s="38"/>
      <c r="Y25" s="42">
        <f t="shared" si="23"/>
        <v>0</v>
      </c>
      <c r="Z25" s="41"/>
      <c r="AA25" s="38"/>
      <c r="AB25" s="42">
        <f t="shared" si="24"/>
        <v>0</v>
      </c>
      <c r="AC25" s="45">
        <f t="shared" si="25"/>
        <v>18090.177480000006</v>
      </c>
      <c r="AD25" s="46">
        <f t="shared" si="26"/>
        <v>1118.4806451612903</v>
      </c>
    </row>
    <row r="26" spans="1:30" s="36" customFormat="1" ht="15" customHeight="1" x14ac:dyDescent="0.25">
      <c r="A26" s="127">
        <v>45413</v>
      </c>
      <c r="B26" s="37">
        <v>1241</v>
      </c>
      <c r="C26" s="37">
        <v>1070342</v>
      </c>
      <c r="D26" s="37">
        <v>90</v>
      </c>
      <c r="E26" s="37">
        <v>63149</v>
      </c>
      <c r="F26" s="37"/>
      <c r="G26" s="37"/>
      <c r="H26" s="37">
        <v>0</v>
      </c>
      <c r="I26" s="37">
        <v>0</v>
      </c>
      <c r="J26" s="37">
        <f t="shared" si="18"/>
        <v>1331</v>
      </c>
      <c r="K26" s="37">
        <f t="shared" si="19"/>
        <v>1133491</v>
      </c>
      <c r="L26" s="38" t="s">
        <v>76</v>
      </c>
      <c r="M26" s="39" t="s">
        <v>81</v>
      </c>
      <c r="N26" s="65" t="s">
        <v>82</v>
      </c>
      <c r="O26" s="30"/>
      <c r="P26" s="40">
        <f t="shared" si="20"/>
        <v>45413</v>
      </c>
      <c r="Q26" s="41">
        <v>0.17216000000000001</v>
      </c>
      <c r="R26" s="38">
        <v>0.15989</v>
      </c>
      <c r="S26" s="42">
        <f t="shared" si="21"/>
        <v>13133.096340000004</v>
      </c>
      <c r="T26" s="41">
        <v>0.17552000000000001</v>
      </c>
      <c r="U26" s="38">
        <v>0.15989</v>
      </c>
      <c r="V26" s="43">
        <f t="shared" si="22"/>
        <v>987.01887000000033</v>
      </c>
      <c r="W26" s="44"/>
      <c r="X26" s="38"/>
      <c r="Y26" s="42">
        <f t="shared" si="23"/>
        <v>0</v>
      </c>
      <c r="Z26" s="41"/>
      <c r="AA26" s="38"/>
      <c r="AB26" s="42">
        <f t="shared" si="24"/>
        <v>0</v>
      </c>
      <c r="AC26" s="45">
        <f t="shared" si="25"/>
        <v>14120.115210000004</v>
      </c>
      <c r="AD26" s="46">
        <f t="shared" si="26"/>
        <v>862.48348106365836</v>
      </c>
    </row>
    <row r="27" spans="1:30" s="36" customFormat="1" ht="15" customHeight="1" x14ac:dyDescent="0.25">
      <c r="A27" s="127">
        <v>45383</v>
      </c>
      <c r="B27" s="37">
        <v>1241</v>
      </c>
      <c r="C27" s="37">
        <v>1079580</v>
      </c>
      <c r="D27" s="37">
        <v>89</v>
      </c>
      <c r="E27" s="37">
        <v>63759</v>
      </c>
      <c r="F27" s="37"/>
      <c r="G27" s="37"/>
      <c r="H27" s="37">
        <v>0</v>
      </c>
      <c r="I27" s="37">
        <v>0</v>
      </c>
      <c r="J27" s="37">
        <f t="shared" si="18"/>
        <v>1330</v>
      </c>
      <c r="K27" s="37">
        <f t="shared" si="19"/>
        <v>1143339</v>
      </c>
      <c r="L27" s="38" t="s">
        <v>76</v>
      </c>
      <c r="M27" s="39" t="s">
        <v>81</v>
      </c>
      <c r="N27" s="65" t="s">
        <v>82</v>
      </c>
      <c r="O27" s="30"/>
      <c r="P27" s="40">
        <f t="shared" si="20"/>
        <v>45383</v>
      </c>
      <c r="Q27" s="41">
        <v>0.17216000000000001</v>
      </c>
      <c r="R27" s="38">
        <v>0.15989</v>
      </c>
      <c r="S27" s="42">
        <f t="shared" si="21"/>
        <v>13246.446600000003</v>
      </c>
      <c r="T27" s="41">
        <v>0.17552000000000001</v>
      </c>
      <c r="U27" s="38">
        <v>0.15989</v>
      </c>
      <c r="V27" s="43">
        <f t="shared" si="22"/>
        <v>996.55317000000036</v>
      </c>
      <c r="W27" s="44"/>
      <c r="X27" s="38"/>
      <c r="Y27" s="42">
        <f t="shared" si="23"/>
        <v>0</v>
      </c>
      <c r="Z27" s="41"/>
      <c r="AA27" s="38"/>
      <c r="AB27" s="42">
        <f t="shared" si="24"/>
        <v>0</v>
      </c>
      <c r="AC27" s="45">
        <f t="shared" si="25"/>
        <v>14242.999770000004</v>
      </c>
      <c r="AD27" s="46">
        <f t="shared" si="26"/>
        <v>869.92747784045127</v>
      </c>
    </row>
    <row r="28" spans="1:30" s="36" customFormat="1" x14ac:dyDescent="0.25">
      <c r="A28" s="127">
        <v>45352</v>
      </c>
      <c r="B28" s="37">
        <v>1250</v>
      </c>
      <c r="C28" s="37">
        <v>1171159</v>
      </c>
      <c r="D28" s="37">
        <v>89</v>
      </c>
      <c r="E28" s="37">
        <v>67794</v>
      </c>
      <c r="F28" s="37"/>
      <c r="G28" s="37"/>
      <c r="H28" s="37">
        <v>0</v>
      </c>
      <c r="I28" s="37">
        <v>0</v>
      </c>
      <c r="J28" s="37">
        <f t="shared" si="18"/>
        <v>1339</v>
      </c>
      <c r="K28" s="37">
        <f t="shared" si="19"/>
        <v>1238953</v>
      </c>
      <c r="L28" s="38" t="s">
        <v>76</v>
      </c>
      <c r="M28" s="39" t="s">
        <v>81</v>
      </c>
      <c r="N28" s="65" t="s">
        <v>82</v>
      </c>
      <c r="O28" s="30"/>
      <c r="P28" s="40">
        <f t="shared" si="20"/>
        <v>45352</v>
      </c>
      <c r="Q28" s="41">
        <v>0.17216000000000001</v>
      </c>
      <c r="R28" s="38">
        <v>0.15989</v>
      </c>
      <c r="S28" s="42">
        <f t="shared" si="21"/>
        <v>14370.120930000003</v>
      </c>
      <c r="T28" s="41">
        <v>0.17552000000000001</v>
      </c>
      <c r="U28" s="38">
        <v>0.15989</v>
      </c>
      <c r="V28" s="43">
        <f t="shared" si="22"/>
        <v>1059.6202200000002</v>
      </c>
      <c r="W28" s="44"/>
      <c r="X28" s="38"/>
      <c r="Y28" s="42">
        <f t="shared" si="23"/>
        <v>0</v>
      </c>
      <c r="Z28" s="41"/>
      <c r="AA28" s="38"/>
      <c r="AB28" s="42">
        <f t="shared" si="24"/>
        <v>0</v>
      </c>
      <c r="AC28" s="45">
        <f t="shared" si="25"/>
        <v>15429.741150000003</v>
      </c>
      <c r="AD28" s="46">
        <f t="shared" si="26"/>
        <v>936.92719999999997</v>
      </c>
    </row>
    <row r="29" spans="1:30" s="36" customFormat="1" x14ac:dyDescent="0.25">
      <c r="A29" s="127">
        <v>45323</v>
      </c>
      <c r="B29" s="37">
        <v>1260</v>
      </c>
      <c r="C29" s="37">
        <v>1324728</v>
      </c>
      <c r="D29" s="37">
        <v>89</v>
      </c>
      <c r="E29" s="37">
        <v>78347</v>
      </c>
      <c r="F29" s="37"/>
      <c r="G29" s="37"/>
      <c r="H29" s="37">
        <v>0</v>
      </c>
      <c r="I29" s="37">
        <v>0</v>
      </c>
      <c r="J29" s="37">
        <f t="shared" si="18"/>
        <v>1349</v>
      </c>
      <c r="K29" s="37">
        <f t="shared" si="19"/>
        <v>1403075</v>
      </c>
      <c r="L29" s="38" t="s">
        <v>76</v>
      </c>
      <c r="M29" s="39" t="s">
        <v>81</v>
      </c>
      <c r="N29" s="65" t="s">
        <v>82</v>
      </c>
      <c r="O29" s="30"/>
      <c r="P29" s="40">
        <f t="shared" si="20"/>
        <v>45323</v>
      </c>
      <c r="Q29" s="41">
        <v>0.17216000000000001</v>
      </c>
      <c r="R29" s="38">
        <v>0.15989</v>
      </c>
      <c r="S29" s="42">
        <f t="shared" si="21"/>
        <v>16254.412560000004</v>
      </c>
      <c r="T29" s="41">
        <v>0.17552000000000001</v>
      </c>
      <c r="U29" s="38">
        <v>0.15989</v>
      </c>
      <c r="V29" s="43">
        <f t="shared" si="22"/>
        <v>1224.5636100000004</v>
      </c>
      <c r="W29" s="44"/>
      <c r="X29" s="38"/>
      <c r="Y29" s="42">
        <f t="shared" si="23"/>
        <v>0</v>
      </c>
      <c r="Z29" s="41"/>
      <c r="AA29" s="38"/>
      <c r="AB29" s="42">
        <f t="shared" si="24"/>
        <v>0</v>
      </c>
      <c r="AC29" s="45">
        <f t="shared" si="25"/>
        <v>17478.976170000005</v>
      </c>
      <c r="AD29" s="46">
        <f t="shared" si="26"/>
        <v>1051.3714285714286</v>
      </c>
    </row>
    <row r="30" spans="1:30" s="36" customFormat="1" x14ac:dyDescent="0.25">
      <c r="A30" s="127">
        <v>45292</v>
      </c>
      <c r="B30" s="37">
        <v>1276</v>
      </c>
      <c r="C30" s="37">
        <v>1665779</v>
      </c>
      <c r="D30" s="37">
        <v>90</v>
      </c>
      <c r="E30" s="37">
        <v>85052</v>
      </c>
      <c r="F30" s="37"/>
      <c r="G30" s="37"/>
      <c r="H30" s="37">
        <v>0</v>
      </c>
      <c r="I30" s="37">
        <v>0</v>
      </c>
      <c r="J30" s="37">
        <f t="shared" si="18"/>
        <v>1366</v>
      </c>
      <c r="K30" s="37">
        <f t="shared" si="19"/>
        <v>1750831</v>
      </c>
      <c r="L30" s="38" t="s">
        <v>76</v>
      </c>
      <c r="M30" s="39" t="s">
        <v>81</v>
      </c>
      <c r="N30" s="65" t="s">
        <v>82</v>
      </c>
      <c r="O30" s="30"/>
      <c r="P30" s="40">
        <f t="shared" si="20"/>
        <v>45292</v>
      </c>
      <c r="Q30" s="41">
        <v>0.17216000000000001</v>
      </c>
      <c r="R30" s="38">
        <v>0.15989</v>
      </c>
      <c r="S30" s="42">
        <f t="shared" si="21"/>
        <v>20439.108330000006</v>
      </c>
      <c r="T30" s="41">
        <v>0.17552000000000001</v>
      </c>
      <c r="U30" s="38">
        <v>0.15989</v>
      </c>
      <c r="V30" s="43">
        <f t="shared" si="22"/>
        <v>1329.3627600000004</v>
      </c>
      <c r="W30" s="44"/>
      <c r="X30" s="38"/>
      <c r="Y30" s="42">
        <f t="shared" si="23"/>
        <v>0</v>
      </c>
      <c r="Z30" s="41"/>
      <c r="AA30" s="38"/>
      <c r="AB30" s="42">
        <f t="shared" si="24"/>
        <v>0</v>
      </c>
      <c r="AC30" s="45">
        <f t="shared" si="25"/>
        <v>21768.471090000006</v>
      </c>
      <c r="AD30" s="46">
        <f t="shared" si="26"/>
        <v>1305.469435736677</v>
      </c>
    </row>
    <row r="31" spans="1:30" s="36" customFormat="1" x14ac:dyDescent="0.25">
      <c r="A31" s="127">
        <v>45261</v>
      </c>
      <c r="B31" s="37">
        <v>1277</v>
      </c>
      <c r="C31" s="37">
        <v>1666607</v>
      </c>
      <c r="D31" s="37">
        <v>90</v>
      </c>
      <c r="E31" s="37">
        <v>85052</v>
      </c>
      <c r="F31" s="37"/>
      <c r="G31" s="37"/>
      <c r="H31" s="37">
        <v>0</v>
      </c>
      <c r="I31" s="37">
        <v>0</v>
      </c>
      <c r="J31" s="37">
        <f t="shared" ref="J31" si="27">B31+D31+F31+H31</f>
        <v>1367</v>
      </c>
      <c r="K31" s="37">
        <f t="shared" ref="K31" si="28">C31+E31+G31+I31</f>
        <v>1751659</v>
      </c>
      <c r="L31" s="38" t="s">
        <v>52</v>
      </c>
      <c r="M31" s="39" t="s">
        <v>58</v>
      </c>
      <c r="N31" s="65" t="s">
        <v>98</v>
      </c>
      <c r="O31" s="30"/>
      <c r="P31" s="40">
        <f t="shared" ref="P31" si="29">A31</f>
        <v>45261</v>
      </c>
      <c r="Q31" s="41">
        <v>0.16078000000000001</v>
      </c>
      <c r="R31" s="38">
        <v>0.1145</v>
      </c>
      <c r="S31" s="42">
        <f t="shared" ref="S31" si="30">(Q31-R31)*C31</f>
        <v>77130.571960000001</v>
      </c>
      <c r="T31" s="41">
        <v>0.15898999999999999</v>
      </c>
      <c r="U31" s="38">
        <v>0.1145</v>
      </c>
      <c r="V31" s="43">
        <f t="shared" si="22"/>
        <v>3783.963479999999</v>
      </c>
      <c r="W31" s="44"/>
      <c r="X31" s="38"/>
      <c r="Y31" s="42">
        <f t="shared" ref="Y31" si="31">(W31-X31)*G31</f>
        <v>0</v>
      </c>
      <c r="Z31" s="41"/>
      <c r="AA31" s="38"/>
      <c r="AB31" s="42">
        <f t="shared" ref="AB31" si="32">(Z31-AA31)*I31</f>
        <v>0</v>
      </c>
      <c r="AC31" s="45">
        <f t="shared" ref="AC31" si="33">AB31+Y31+S31+V31</f>
        <v>80914.535440000007</v>
      </c>
      <c r="AD31" s="46">
        <f t="shared" ref="AD31" si="34">IFERROR(C31/B31,0)</f>
        <v>1305.0955364134691</v>
      </c>
    </row>
    <row r="32" spans="1:30" s="36" customFormat="1" x14ac:dyDescent="0.25">
      <c r="A32" s="127">
        <v>45231</v>
      </c>
      <c r="B32" s="37">
        <v>1187</v>
      </c>
      <c r="C32" s="37">
        <v>1192760</v>
      </c>
      <c r="D32" s="37">
        <v>75</v>
      </c>
      <c r="E32" s="37">
        <v>59601</v>
      </c>
      <c r="F32" s="37"/>
      <c r="G32" s="37"/>
      <c r="H32" s="37">
        <v>0</v>
      </c>
      <c r="I32" s="37">
        <v>0</v>
      </c>
      <c r="J32" s="37">
        <f t="shared" ref="J32:J42" si="35">B32+D32+F32+H32</f>
        <v>1262</v>
      </c>
      <c r="K32" s="37">
        <f t="shared" ref="K32:K42" si="36">C32+E32+G32+I32</f>
        <v>1252361</v>
      </c>
      <c r="L32" s="38" t="s">
        <v>52</v>
      </c>
      <c r="M32" s="39" t="s">
        <v>58</v>
      </c>
      <c r="N32" s="65" t="s">
        <v>98</v>
      </c>
      <c r="O32" s="30"/>
      <c r="P32" s="40">
        <f t="shared" ref="P32:P42" si="37">A32</f>
        <v>45231</v>
      </c>
      <c r="Q32" s="41">
        <v>0.16078000000000001</v>
      </c>
      <c r="R32" s="38">
        <v>0.1145</v>
      </c>
      <c r="S32" s="42">
        <f t="shared" ref="S32:S42" si="38">(Q32-R32)*C32</f>
        <v>55200.932800000002</v>
      </c>
      <c r="T32" s="41">
        <v>0.15898999999999999</v>
      </c>
      <c r="U32" s="38">
        <v>0.1145</v>
      </c>
      <c r="V32" s="43">
        <f t="shared" si="22"/>
        <v>2651.6484899999991</v>
      </c>
      <c r="W32" s="44"/>
      <c r="X32" s="38"/>
      <c r="Y32" s="42">
        <f t="shared" ref="Y32:Y42" si="39">(W32-X32)*G32</f>
        <v>0</v>
      </c>
      <c r="Z32" s="41"/>
      <c r="AA32" s="38"/>
      <c r="AB32" s="42">
        <f t="shared" ref="AB32:AB42" si="40">(Z32-AA32)*I32</f>
        <v>0</v>
      </c>
      <c r="AC32" s="45">
        <f t="shared" ref="AC32:AC42" si="41">AB32+Y32+S32+V32</f>
        <v>57852.581290000002</v>
      </c>
      <c r="AD32" s="46">
        <f t="shared" ref="AD32:AD42" si="42">IFERROR(C32/B32,0)</f>
        <v>1004.8525695029487</v>
      </c>
    </row>
    <row r="33" spans="1:30" s="36" customFormat="1" x14ac:dyDescent="0.25">
      <c r="A33" s="127">
        <v>45200</v>
      </c>
      <c r="B33" s="37">
        <v>1192</v>
      </c>
      <c r="C33" s="37">
        <v>940889</v>
      </c>
      <c r="D33" s="37">
        <v>76</v>
      </c>
      <c r="E33" s="37">
        <v>41346</v>
      </c>
      <c r="F33" s="37"/>
      <c r="G33" s="37"/>
      <c r="H33" s="37">
        <v>0</v>
      </c>
      <c r="I33" s="37">
        <v>0</v>
      </c>
      <c r="J33" s="37">
        <f t="shared" si="35"/>
        <v>1268</v>
      </c>
      <c r="K33" s="37">
        <f t="shared" si="36"/>
        <v>982235</v>
      </c>
      <c r="L33" s="38" t="s">
        <v>52</v>
      </c>
      <c r="M33" s="39" t="s">
        <v>58</v>
      </c>
      <c r="N33" s="65" t="s">
        <v>98</v>
      </c>
      <c r="O33" s="30"/>
      <c r="P33" s="40">
        <f t="shared" si="37"/>
        <v>45200</v>
      </c>
      <c r="Q33" s="41">
        <v>0.16078000000000001</v>
      </c>
      <c r="R33" s="38">
        <v>0.1145</v>
      </c>
      <c r="S33" s="42">
        <f t="shared" si="38"/>
        <v>43544.342920000003</v>
      </c>
      <c r="T33" s="41">
        <v>0.15898999999999999</v>
      </c>
      <c r="U33" s="38">
        <v>0.1145</v>
      </c>
      <c r="V33" s="43">
        <f t="shared" si="22"/>
        <v>1839.4835399999995</v>
      </c>
      <c r="W33" s="44"/>
      <c r="X33" s="38"/>
      <c r="Y33" s="42">
        <f t="shared" si="39"/>
        <v>0</v>
      </c>
      <c r="Z33" s="41"/>
      <c r="AA33" s="38"/>
      <c r="AB33" s="42">
        <f t="shared" si="40"/>
        <v>0</v>
      </c>
      <c r="AC33" s="45">
        <f t="shared" si="41"/>
        <v>45383.826460000004</v>
      </c>
      <c r="AD33" s="46">
        <f t="shared" si="42"/>
        <v>789.33640939597319</v>
      </c>
    </row>
    <row r="34" spans="1:30" s="36" customFormat="1" x14ac:dyDescent="0.25">
      <c r="A34" s="127">
        <v>45170</v>
      </c>
      <c r="B34" s="37">
        <v>1192</v>
      </c>
      <c r="C34" s="37">
        <v>1258156</v>
      </c>
      <c r="D34" s="37">
        <v>76</v>
      </c>
      <c r="E34" s="37">
        <v>47869</v>
      </c>
      <c r="F34" s="37"/>
      <c r="G34" s="37"/>
      <c r="H34" s="37">
        <v>0</v>
      </c>
      <c r="I34" s="37">
        <v>0</v>
      </c>
      <c r="J34" s="37">
        <f t="shared" si="35"/>
        <v>1268</v>
      </c>
      <c r="K34" s="37">
        <f t="shared" si="36"/>
        <v>1306025</v>
      </c>
      <c r="L34" s="38" t="s">
        <v>52</v>
      </c>
      <c r="M34" s="39" t="s">
        <v>58</v>
      </c>
      <c r="N34" s="65" t="s">
        <v>98</v>
      </c>
      <c r="O34" s="30"/>
      <c r="P34" s="40">
        <f t="shared" si="37"/>
        <v>45170</v>
      </c>
      <c r="Q34" s="41">
        <v>0.16078000000000001</v>
      </c>
      <c r="R34" s="38">
        <v>0.1145</v>
      </c>
      <c r="S34" s="42">
        <f t="shared" si="38"/>
        <v>58227.45968</v>
      </c>
      <c r="T34" s="41">
        <v>0.15898999999999999</v>
      </c>
      <c r="U34" s="38">
        <v>0.1145</v>
      </c>
      <c r="V34" s="43">
        <f t="shared" si="22"/>
        <v>2129.6918099999994</v>
      </c>
      <c r="W34" s="44"/>
      <c r="X34" s="38"/>
      <c r="Y34" s="42">
        <f t="shared" si="39"/>
        <v>0</v>
      </c>
      <c r="Z34" s="41"/>
      <c r="AA34" s="38"/>
      <c r="AB34" s="42">
        <f t="shared" si="40"/>
        <v>0</v>
      </c>
      <c r="AC34" s="45">
        <f t="shared" si="41"/>
        <v>60357.151489999997</v>
      </c>
      <c r="AD34" s="46">
        <f t="shared" si="42"/>
        <v>1055.5</v>
      </c>
    </row>
    <row r="35" spans="1:30" s="36" customFormat="1" x14ac:dyDescent="0.25">
      <c r="A35" s="127">
        <v>45139</v>
      </c>
      <c r="B35" s="37">
        <v>1201</v>
      </c>
      <c r="C35" s="37">
        <v>1235257</v>
      </c>
      <c r="D35" s="37">
        <v>76</v>
      </c>
      <c r="E35" s="37">
        <v>46296</v>
      </c>
      <c r="F35" s="37"/>
      <c r="G35" s="37"/>
      <c r="H35" s="37">
        <v>0</v>
      </c>
      <c r="I35" s="37">
        <v>0</v>
      </c>
      <c r="J35" s="37">
        <f t="shared" si="35"/>
        <v>1277</v>
      </c>
      <c r="K35" s="37">
        <f t="shared" si="36"/>
        <v>1281553</v>
      </c>
      <c r="L35" s="38" t="s">
        <v>52</v>
      </c>
      <c r="M35" s="39" t="s">
        <v>58</v>
      </c>
      <c r="N35" s="65" t="s">
        <v>98</v>
      </c>
      <c r="O35" s="30"/>
      <c r="P35" s="40">
        <f t="shared" si="37"/>
        <v>45139</v>
      </c>
      <c r="Q35" s="41">
        <v>0.16078000000000001</v>
      </c>
      <c r="R35" s="38">
        <v>0.1145</v>
      </c>
      <c r="S35" s="42">
        <f t="shared" si="38"/>
        <v>57167.693960000004</v>
      </c>
      <c r="T35" s="41">
        <v>0.15898999999999999</v>
      </c>
      <c r="U35" s="38">
        <v>0.1145</v>
      </c>
      <c r="V35" s="43">
        <f t="shared" si="22"/>
        <v>2059.7090399999993</v>
      </c>
      <c r="W35" s="44"/>
      <c r="X35" s="38"/>
      <c r="Y35" s="42">
        <f t="shared" si="39"/>
        <v>0</v>
      </c>
      <c r="Z35" s="41"/>
      <c r="AA35" s="38"/>
      <c r="AB35" s="42">
        <f t="shared" si="40"/>
        <v>0</v>
      </c>
      <c r="AC35" s="45">
        <f t="shared" si="41"/>
        <v>59227.403000000006</v>
      </c>
      <c r="AD35" s="46">
        <f t="shared" si="42"/>
        <v>1028.5237302248127</v>
      </c>
    </row>
    <row r="36" spans="1:30" s="36" customFormat="1" x14ac:dyDescent="0.25">
      <c r="A36" s="127">
        <v>45108</v>
      </c>
      <c r="B36" s="37">
        <v>1208</v>
      </c>
      <c r="C36" s="37">
        <v>1690556</v>
      </c>
      <c r="D36" s="37">
        <v>76</v>
      </c>
      <c r="E36" s="37">
        <v>50927</v>
      </c>
      <c r="F36" s="37"/>
      <c r="G36" s="37"/>
      <c r="H36" s="37">
        <v>0</v>
      </c>
      <c r="I36" s="37">
        <v>0</v>
      </c>
      <c r="J36" s="37">
        <f t="shared" si="35"/>
        <v>1284</v>
      </c>
      <c r="K36" s="37">
        <f t="shared" si="36"/>
        <v>1741483</v>
      </c>
      <c r="L36" s="38" t="s">
        <v>52</v>
      </c>
      <c r="M36" s="39" t="s">
        <v>58</v>
      </c>
      <c r="N36" s="65" t="s">
        <v>98</v>
      </c>
      <c r="O36" s="30"/>
      <c r="P36" s="40">
        <f t="shared" si="37"/>
        <v>45108</v>
      </c>
      <c r="Q36" s="41">
        <v>0.16078000000000001</v>
      </c>
      <c r="R36" s="38">
        <v>0.1145</v>
      </c>
      <c r="S36" s="42">
        <f t="shared" si="38"/>
        <v>78238.931680000009</v>
      </c>
      <c r="T36" s="41">
        <v>0.15898999999999999</v>
      </c>
      <c r="U36" s="38">
        <v>0.1145</v>
      </c>
      <c r="V36" s="43">
        <f t="shared" si="22"/>
        <v>2265.7422299999994</v>
      </c>
      <c r="W36" s="44"/>
      <c r="X36" s="38"/>
      <c r="Y36" s="42">
        <f t="shared" si="39"/>
        <v>0</v>
      </c>
      <c r="Z36" s="41"/>
      <c r="AA36" s="38"/>
      <c r="AB36" s="42">
        <f t="shared" si="40"/>
        <v>0</v>
      </c>
      <c r="AC36" s="45">
        <f t="shared" si="41"/>
        <v>80504.673910000012</v>
      </c>
      <c r="AD36" s="46">
        <f t="shared" si="42"/>
        <v>1399.4668874172185</v>
      </c>
    </row>
    <row r="37" spans="1:30" s="36" customFormat="1" x14ac:dyDescent="0.25">
      <c r="A37" s="127">
        <v>45078</v>
      </c>
      <c r="B37" s="37">
        <v>1158</v>
      </c>
      <c r="C37" s="37">
        <v>1033054</v>
      </c>
      <c r="D37" s="37">
        <v>45</v>
      </c>
      <c r="E37" s="37">
        <v>42978</v>
      </c>
      <c r="F37" s="37"/>
      <c r="G37" s="37"/>
      <c r="H37" s="37">
        <v>0</v>
      </c>
      <c r="I37" s="37">
        <v>0</v>
      </c>
      <c r="J37" s="37">
        <f t="shared" si="35"/>
        <v>1203</v>
      </c>
      <c r="K37" s="37">
        <f t="shared" si="36"/>
        <v>1076032</v>
      </c>
      <c r="L37" s="38" t="s">
        <v>52</v>
      </c>
      <c r="M37" s="39" t="s">
        <v>58</v>
      </c>
      <c r="N37" s="65" t="s">
        <v>98</v>
      </c>
      <c r="O37" s="30"/>
      <c r="P37" s="40">
        <f t="shared" si="37"/>
        <v>45078</v>
      </c>
      <c r="Q37" s="41">
        <v>0.25775999999999999</v>
      </c>
      <c r="R37" s="95">
        <v>0.1145</v>
      </c>
      <c r="S37" s="42">
        <f t="shared" si="38"/>
        <v>147995.31604000001</v>
      </c>
      <c r="T37" s="41">
        <v>0.26175999999999999</v>
      </c>
      <c r="U37" s="95">
        <v>0.1145</v>
      </c>
      <c r="V37" s="43">
        <f t="shared" si="22"/>
        <v>6328.9402799999998</v>
      </c>
      <c r="W37" s="44"/>
      <c r="X37" s="38"/>
      <c r="Y37" s="42">
        <f t="shared" si="39"/>
        <v>0</v>
      </c>
      <c r="Z37" s="41"/>
      <c r="AA37" s="38"/>
      <c r="AB37" s="42">
        <f t="shared" si="40"/>
        <v>0</v>
      </c>
      <c r="AC37" s="45">
        <f t="shared" si="41"/>
        <v>154324.25632000001</v>
      </c>
      <c r="AD37" s="46">
        <f t="shared" si="42"/>
        <v>892.10189982728843</v>
      </c>
    </row>
    <row r="38" spans="1:30" s="36" customFormat="1" x14ac:dyDescent="0.25">
      <c r="A38" s="127">
        <v>45047</v>
      </c>
      <c r="B38" s="37">
        <v>1112</v>
      </c>
      <c r="C38" s="37">
        <v>938606</v>
      </c>
      <c r="D38" s="37">
        <v>46</v>
      </c>
      <c r="E38" s="37">
        <v>41136</v>
      </c>
      <c r="F38" s="37"/>
      <c r="G38" s="37"/>
      <c r="H38" s="37">
        <v>0</v>
      </c>
      <c r="I38" s="37">
        <v>0</v>
      </c>
      <c r="J38" s="37">
        <f t="shared" si="35"/>
        <v>1158</v>
      </c>
      <c r="K38" s="37">
        <f t="shared" si="36"/>
        <v>979742</v>
      </c>
      <c r="L38" s="38" t="s">
        <v>52</v>
      </c>
      <c r="M38" s="39" t="s">
        <v>58</v>
      </c>
      <c r="N38" s="65" t="s">
        <v>98</v>
      </c>
      <c r="O38" s="30"/>
      <c r="P38" s="40">
        <f t="shared" si="37"/>
        <v>45047</v>
      </c>
      <c r="Q38" s="41">
        <v>0.25775999999999999</v>
      </c>
      <c r="R38" s="95">
        <v>0.1145</v>
      </c>
      <c r="S38" s="42">
        <f t="shared" si="38"/>
        <v>134464.69555999999</v>
      </c>
      <c r="T38" s="41">
        <v>0.26175999999999999</v>
      </c>
      <c r="U38" s="95">
        <v>0.1145</v>
      </c>
      <c r="V38" s="43">
        <f t="shared" si="22"/>
        <v>6057.6873599999999</v>
      </c>
      <c r="W38" s="44"/>
      <c r="X38" s="38"/>
      <c r="Y38" s="42">
        <f t="shared" si="39"/>
        <v>0</v>
      </c>
      <c r="Z38" s="41"/>
      <c r="AA38" s="38"/>
      <c r="AB38" s="42">
        <f t="shared" si="40"/>
        <v>0</v>
      </c>
      <c r="AC38" s="45">
        <f t="shared" si="41"/>
        <v>140522.38292</v>
      </c>
      <c r="AD38" s="46">
        <f t="shared" si="42"/>
        <v>844.0701438848921</v>
      </c>
    </row>
    <row r="39" spans="1:30" s="36" customFormat="1" x14ac:dyDescent="0.25">
      <c r="A39" s="127">
        <v>45017</v>
      </c>
      <c r="B39" s="37">
        <v>1151</v>
      </c>
      <c r="C39" s="37">
        <v>1023810</v>
      </c>
      <c r="D39" s="37">
        <v>45</v>
      </c>
      <c r="E39" s="37">
        <v>45979</v>
      </c>
      <c r="F39" s="37"/>
      <c r="G39" s="37"/>
      <c r="H39" s="37">
        <v>0</v>
      </c>
      <c r="I39" s="37">
        <v>0</v>
      </c>
      <c r="J39" s="37">
        <f t="shared" si="35"/>
        <v>1196</v>
      </c>
      <c r="K39" s="37">
        <f t="shared" si="36"/>
        <v>1069789</v>
      </c>
      <c r="L39" s="38" t="s">
        <v>52</v>
      </c>
      <c r="M39" s="39" t="s">
        <v>58</v>
      </c>
      <c r="N39" s="65" t="s">
        <v>98</v>
      </c>
      <c r="O39" s="30"/>
      <c r="P39" s="40">
        <f t="shared" si="37"/>
        <v>45017</v>
      </c>
      <c r="Q39" s="41">
        <v>0.25775999999999999</v>
      </c>
      <c r="R39" s="95">
        <v>0.1145</v>
      </c>
      <c r="S39" s="42">
        <f t="shared" si="38"/>
        <v>146671.02059999999</v>
      </c>
      <c r="T39" s="41">
        <v>0.26175999999999999</v>
      </c>
      <c r="U39" s="95">
        <v>0.1145</v>
      </c>
      <c r="V39" s="43">
        <f t="shared" si="22"/>
        <v>6770.8675400000002</v>
      </c>
      <c r="W39" s="44"/>
      <c r="X39" s="38"/>
      <c r="Y39" s="42">
        <f t="shared" si="39"/>
        <v>0</v>
      </c>
      <c r="Z39" s="41"/>
      <c r="AA39" s="38"/>
      <c r="AB39" s="42">
        <f t="shared" si="40"/>
        <v>0</v>
      </c>
      <c r="AC39" s="45">
        <f t="shared" si="41"/>
        <v>153441.88814</v>
      </c>
      <c r="AD39" s="46">
        <f t="shared" si="42"/>
        <v>889.49609035621199</v>
      </c>
    </row>
    <row r="40" spans="1:30" s="36" customFormat="1" x14ac:dyDescent="0.25">
      <c r="A40" s="127">
        <v>44986</v>
      </c>
      <c r="B40" s="37">
        <v>1196</v>
      </c>
      <c r="C40" s="37">
        <v>1125466</v>
      </c>
      <c r="D40" s="37">
        <v>41</v>
      </c>
      <c r="E40" s="37">
        <v>47355</v>
      </c>
      <c r="F40" s="37"/>
      <c r="G40" s="37"/>
      <c r="H40" s="37">
        <v>0</v>
      </c>
      <c r="I40" s="37">
        <v>0</v>
      </c>
      <c r="J40" s="37">
        <f t="shared" si="35"/>
        <v>1237</v>
      </c>
      <c r="K40" s="37">
        <f t="shared" si="36"/>
        <v>1172821</v>
      </c>
      <c r="L40" s="38" t="s">
        <v>52</v>
      </c>
      <c r="M40" s="39" t="s">
        <v>58</v>
      </c>
      <c r="N40" s="65" t="s">
        <v>98</v>
      </c>
      <c r="O40" s="30"/>
      <c r="P40" s="40">
        <f t="shared" si="37"/>
        <v>44986</v>
      </c>
      <c r="Q40" s="41">
        <v>0.25775999999999999</v>
      </c>
      <c r="R40" s="95">
        <v>0.1145</v>
      </c>
      <c r="S40" s="42">
        <f t="shared" si="38"/>
        <v>161234.25915999999</v>
      </c>
      <c r="T40" s="41">
        <v>0.26175999999999999</v>
      </c>
      <c r="U40" s="95">
        <v>0.1145</v>
      </c>
      <c r="V40" s="43">
        <f t="shared" si="22"/>
        <v>6973.4973</v>
      </c>
      <c r="W40" s="44"/>
      <c r="X40" s="38"/>
      <c r="Y40" s="42">
        <f t="shared" si="39"/>
        <v>0</v>
      </c>
      <c r="Z40" s="41"/>
      <c r="AA40" s="38"/>
      <c r="AB40" s="42">
        <f t="shared" si="40"/>
        <v>0</v>
      </c>
      <c r="AC40" s="45">
        <f t="shared" si="41"/>
        <v>168207.75645999998</v>
      </c>
      <c r="AD40" s="46">
        <f t="shared" si="42"/>
        <v>941.02508361204013</v>
      </c>
    </row>
    <row r="41" spans="1:30" s="36" customFormat="1" x14ac:dyDescent="0.25">
      <c r="A41" s="127">
        <v>44958</v>
      </c>
      <c r="B41" s="37">
        <v>1217</v>
      </c>
      <c r="C41" s="37">
        <v>1274212</v>
      </c>
      <c r="D41" s="37">
        <v>41</v>
      </c>
      <c r="E41" s="37">
        <v>55462</v>
      </c>
      <c r="F41" s="37"/>
      <c r="G41" s="37"/>
      <c r="H41" s="37">
        <v>0</v>
      </c>
      <c r="I41" s="37">
        <v>0</v>
      </c>
      <c r="J41" s="37">
        <f t="shared" si="35"/>
        <v>1258</v>
      </c>
      <c r="K41" s="37">
        <f t="shared" si="36"/>
        <v>1329674</v>
      </c>
      <c r="L41" s="38" t="s">
        <v>52</v>
      </c>
      <c r="M41" s="39" t="s">
        <v>58</v>
      </c>
      <c r="N41" s="65" t="s">
        <v>98</v>
      </c>
      <c r="O41" s="30"/>
      <c r="P41" s="40">
        <f t="shared" si="37"/>
        <v>44958</v>
      </c>
      <c r="Q41" s="41">
        <v>0.25775999999999999</v>
      </c>
      <c r="R41" s="95">
        <v>0.1145</v>
      </c>
      <c r="S41" s="42">
        <f t="shared" si="38"/>
        <v>182543.61111999999</v>
      </c>
      <c r="T41" s="41">
        <v>0.26175999999999999</v>
      </c>
      <c r="U41" s="95">
        <v>0.1145</v>
      </c>
      <c r="V41" s="43">
        <f t="shared" si="22"/>
        <v>8167.3341200000004</v>
      </c>
      <c r="W41" s="44"/>
      <c r="X41" s="38"/>
      <c r="Y41" s="42">
        <f t="shared" si="39"/>
        <v>0</v>
      </c>
      <c r="Z41" s="41"/>
      <c r="AA41" s="38"/>
      <c r="AB41" s="42">
        <f t="shared" si="40"/>
        <v>0</v>
      </c>
      <c r="AC41" s="45">
        <f t="shared" si="41"/>
        <v>190710.94524</v>
      </c>
      <c r="AD41" s="46">
        <f t="shared" si="42"/>
        <v>1047.0106820049302</v>
      </c>
    </row>
    <row r="42" spans="1:30" s="36" customFormat="1" x14ac:dyDescent="0.25">
      <c r="A42" s="127">
        <v>44927</v>
      </c>
      <c r="B42" s="37">
        <v>1227</v>
      </c>
      <c r="C42" s="37">
        <v>1314679</v>
      </c>
      <c r="D42" s="37">
        <v>41</v>
      </c>
      <c r="E42" s="37">
        <v>52947</v>
      </c>
      <c r="F42" s="37"/>
      <c r="G42" s="37"/>
      <c r="H42" s="37">
        <v>0</v>
      </c>
      <c r="I42" s="37">
        <v>0</v>
      </c>
      <c r="J42" s="37">
        <f t="shared" si="35"/>
        <v>1268</v>
      </c>
      <c r="K42" s="37">
        <f t="shared" si="36"/>
        <v>1367626</v>
      </c>
      <c r="L42" s="38" t="s">
        <v>52</v>
      </c>
      <c r="M42" s="39" t="s">
        <v>58</v>
      </c>
      <c r="N42" s="65" t="s">
        <v>98</v>
      </c>
      <c r="O42" s="30"/>
      <c r="P42" s="40">
        <f t="shared" si="37"/>
        <v>44927</v>
      </c>
      <c r="Q42" s="41">
        <v>0.25775999999999999</v>
      </c>
      <c r="R42" s="95">
        <v>0.1145</v>
      </c>
      <c r="S42" s="42">
        <f t="shared" si="38"/>
        <v>188340.91354000001</v>
      </c>
      <c r="T42" s="41">
        <v>0.26175999999999999</v>
      </c>
      <c r="U42" s="95">
        <v>0.1145</v>
      </c>
      <c r="V42" s="43">
        <f t="shared" si="22"/>
        <v>7796.9752200000003</v>
      </c>
      <c r="W42" s="44"/>
      <c r="X42" s="38"/>
      <c r="Y42" s="42">
        <f t="shared" si="39"/>
        <v>0</v>
      </c>
      <c r="Z42" s="41"/>
      <c r="AA42" s="38"/>
      <c r="AB42" s="42">
        <f t="shared" si="40"/>
        <v>0</v>
      </c>
      <c r="AC42" s="45">
        <f t="shared" si="41"/>
        <v>196137.88876</v>
      </c>
      <c r="AD42" s="46">
        <f t="shared" si="42"/>
        <v>1071.4580277098614</v>
      </c>
    </row>
    <row r="43" spans="1:30" s="36" customFormat="1" x14ac:dyDescent="0.25">
      <c r="A43" s="127">
        <v>44896</v>
      </c>
      <c r="B43" s="37">
        <v>1232</v>
      </c>
      <c r="C43" s="37">
        <v>1583331</v>
      </c>
      <c r="D43" s="37">
        <v>44</v>
      </c>
      <c r="E43" s="37">
        <v>54959</v>
      </c>
      <c r="F43" s="37"/>
      <c r="G43" s="37"/>
      <c r="H43" s="37">
        <v>0</v>
      </c>
      <c r="I43" s="37">
        <v>0</v>
      </c>
      <c r="J43" s="37">
        <f t="shared" ref="J43" si="43">B43+D43+F43+H43</f>
        <v>1276</v>
      </c>
      <c r="K43" s="37">
        <f t="shared" ref="K43" si="44">C43+E43+G43+I43</f>
        <v>1638290</v>
      </c>
      <c r="L43" s="38" t="s">
        <v>52</v>
      </c>
      <c r="M43" s="39" t="s">
        <v>58</v>
      </c>
      <c r="N43" s="65" t="s">
        <v>98</v>
      </c>
      <c r="O43" s="30"/>
      <c r="P43" s="40">
        <f t="shared" ref="P43" si="45">A43</f>
        <v>44896</v>
      </c>
      <c r="Q43" s="41">
        <v>0.17871000000000001</v>
      </c>
      <c r="R43" s="95">
        <v>0.1145</v>
      </c>
      <c r="S43" s="42">
        <f t="shared" ref="S43" si="46">(Q43-R43)*C43</f>
        <v>101665.68351</v>
      </c>
      <c r="T43" s="41">
        <v>0.17827000000000001</v>
      </c>
      <c r="U43" s="95">
        <v>0.1145</v>
      </c>
      <c r="V43" s="43">
        <f t="shared" ref="V43" si="47">(T43-U43)*E43</f>
        <v>3504.7354300000002</v>
      </c>
      <c r="W43" s="44"/>
      <c r="X43" s="38"/>
      <c r="Y43" s="42">
        <f t="shared" ref="Y43" si="48">(W43-X43)*G43</f>
        <v>0</v>
      </c>
      <c r="Z43" s="41"/>
      <c r="AA43" s="38"/>
      <c r="AB43" s="42">
        <f t="shared" ref="AB43" si="49">(Z43-AA43)*I43</f>
        <v>0</v>
      </c>
      <c r="AC43" s="45">
        <f t="shared" ref="AC43" si="50">AB43+Y43+S43+V43</f>
        <v>105170.41894</v>
      </c>
      <c r="AD43" s="46">
        <f t="shared" ref="AD43" si="51">IFERROR(C43/B43,0)</f>
        <v>1285.1712662337663</v>
      </c>
    </row>
    <row r="44" spans="1:30" s="36" customFormat="1" x14ac:dyDescent="0.25">
      <c r="A44" s="127">
        <v>44866</v>
      </c>
      <c r="B44" s="37">
        <v>1229</v>
      </c>
      <c r="C44" s="37">
        <v>1147800</v>
      </c>
      <c r="D44" s="37">
        <v>44</v>
      </c>
      <c r="E44" s="37">
        <v>44498</v>
      </c>
      <c r="F44" s="37"/>
      <c r="G44" s="37"/>
      <c r="H44" s="37">
        <v>0</v>
      </c>
      <c r="I44" s="37">
        <v>0</v>
      </c>
      <c r="J44" s="37">
        <f t="shared" ref="J44:J54" si="52">B44+D44+F44+H44</f>
        <v>1273</v>
      </c>
      <c r="K44" s="37">
        <f t="shared" ref="K44:K54" si="53">C44+E44+G44+I44</f>
        <v>1192298</v>
      </c>
      <c r="L44" s="38" t="s">
        <v>52</v>
      </c>
      <c r="M44" s="39" t="s">
        <v>58</v>
      </c>
      <c r="N44" s="65" t="s">
        <v>98</v>
      </c>
      <c r="O44" s="30"/>
      <c r="P44" s="40">
        <f t="shared" ref="P44:P54" si="54">A44</f>
        <v>44866</v>
      </c>
      <c r="Q44" s="41">
        <v>0.17871000000000001</v>
      </c>
      <c r="R44" s="95">
        <v>0.1145</v>
      </c>
      <c r="S44" s="42">
        <f t="shared" ref="S44:S54" si="55">(Q44-R44)*C44</f>
        <v>73700.237999999998</v>
      </c>
      <c r="T44" s="41">
        <v>0.17827000000000001</v>
      </c>
      <c r="U44" s="95">
        <v>0.1145</v>
      </c>
      <c r="V44" s="43">
        <f t="shared" ref="V44:V54" si="56">(T44-U44)*E44</f>
        <v>2837.6374600000004</v>
      </c>
      <c r="W44" s="44"/>
      <c r="X44" s="38"/>
      <c r="Y44" s="42">
        <f t="shared" ref="Y44:Y54" si="57">(W44-X44)*G44</f>
        <v>0</v>
      </c>
      <c r="Z44" s="41"/>
      <c r="AA44" s="38"/>
      <c r="AB44" s="42">
        <f t="shared" ref="AB44:AB54" si="58">(Z44-AA44)*I44</f>
        <v>0</v>
      </c>
      <c r="AC44" s="45">
        <f t="shared" ref="AC44:AC54" si="59">AB44+Y44+S44+V44</f>
        <v>76537.875459999996</v>
      </c>
      <c r="AD44" s="46">
        <f t="shared" ref="AD44:AD54" si="60">IFERROR(C44/B44,0)</f>
        <v>933.93002441008946</v>
      </c>
    </row>
    <row r="45" spans="1:30" s="36" customFormat="1" x14ac:dyDescent="0.25">
      <c r="A45" s="127">
        <v>44835</v>
      </c>
      <c r="B45" s="37">
        <v>1227</v>
      </c>
      <c r="C45" s="37">
        <v>1094873</v>
      </c>
      <c r="D45" s="37">
        <v>48</v>
      </c>
      <c r="E45" s="37">
        <v>45749</v>
      </c>
      <c r="F45" s="37"/>
      <c r="G45" s="37"/>
      <c r="H45" s="37">
        <v>0</v>
      </c>
      <c r="I45" s="37">
        <v>0</v>
      </c>
      <c r="J45" s="37">
        <f t="shared" si="52"/>
        <v>1275</v>
      </c>
      <c r="K45" s="37">
        <f t="shared" si="53"/>
        <v>1140622</v>
      </c>
      <c r="L45" s="38" t="s">
        <v>52</v>
      </c>
      <c r="M45" s="39" t="s">
        <v>58</v>
      </c>
      <c r="N45" s="65" t="s">
        <v>98</v>
      </c>
      <c r="O45" s="30"/>
      <c r="P45" s="40">
        <f t="shared" si="54"/>
        <v>44835</v>
      </c>
      <c r="Q45" s="41">
        <v>0.17871000000000001</v>
      </c>
      <c r="R45" s="95">
        <v>0.1145</v>
      </c>
      <c r="S45" s="42">
        <f t="shared" si="55"/>
        <v>70301.795330000008</v>
      </c>
      <c r="T45" s="41">
        <v>0.17827000000000001</v>
      </c>
      <c r="U45" s="95">
        <v>0.1145</v>
      </c>
      <c r="V45" s="43">
        <f t="shared" si="56"/>
        <v>2917.4137300000002</v>
      </c>
      <c r="W45" s="44"/>
      <c r="X45" s="38"/>
      <c r="Y45" s="42">
        <f t="shared" si="57"/>
        <v>0</v>
      </c>
      <c r="Z45" s="41"/>
      <c r="AA45" s="38"/>
      <c r="AB45" s="42">
        <f t="shared" si="58"/>
        <v>0</v>
      </c>
      <c r="AC45" s="45">
        <f t="shared" si="59"/>
        <v>73219.209060000008</v>
      </c>
      <c r="AD45" s="46">
        <f t="shared" si="60"/>
        <v>892.31703341483296</v>
      </c>
    </row>
    <row r="46" spans="1:30" s="36" customFormat="1" x14ac:dyDescent="0.25">
      <c r="A46" s="127">
        <v>44805</v>
      </c>
      <c r="B46" s="37">
        <v>1207</v>
      </c>
      <c r="C46" s="37">
        <v>1124648</v>
      </c>
      <c r="D46" s="37">
        <v>46</v>
      </c>
      <c r="E46" s="37">
        <v>49908</v>
      </c>
      <c r="F46" s="37"/>
      <c r="G46" s="37"/>
      <c r="H46" s="37">
        <v>0</v>
      </c>
      <c r="I46" s="37">
        <v>0</v>
      </c>
      <c r="J46" s="37">
        <f t="shared" si="52"/>
        <v>1253</v>
      </c>
      <c r="K46" s="37">
        <f t="shared" si="53"/>
        <v>1174556</v>
      </c>
      <c r="L46" s="38" t="s">
        <v>52</v>
      </c>
      <c r="M46" s="39" t="s">
        <v>58</v>
      </c>
      <c r="N46" s="65" t="s">
        <v>98</v>
      </c>
      <c r="O46" s="30"/>
      <c r="P46" s="40">
        <f t="shared" si="54"/>
        <v>44805</v>
      </c>
      <c r="Q46" s="41">
        <v>0.17871000000000001</v>
      </c>
      <c r="R46" s="95">
        <v>0.1145</v>
      </c>
      <c r="S46" s="42">
        <f t="shared" si="55"/>
        <v>72213.648079999999</v>
      </c>
      <c r="T46" s="41">
        <v>0.17827000000000001</v>
      </c>
      <c r="U46" s="95">
        <v>0.1145</v>
      </c>
      <c r="V46" s="43">
        <f t="shared" si="56"/>
        <v>3182.6331600000003</v>
      </c>
      <c r="W46" s="44"/>
      <c r="X46" s="38"/>
      <c r="Y46" s="42">
        <f t="shared" si="57"/>
        <v>0</v>
      </c>
      <c r="Z46" s="41"/>
      <c r="AA46" s="38"/>
      <c r="AB46" s="42">
        <f t="shared" si="58"/>
        <v>0</v>
      </c>
      <c r="AC46" s="45">
        <f t="shared" si="59"/>
        <v>75396.281239999997</v>
      </c>
      <c r="AD46" s="46">
        <f t="shared" si="60"/>
        <v>931.77133388566699</v>
      </c>
    </row>
    <row r="47" spans="1:30" s="36" customFormat="1" x14ac:dyDescent="0.25">
      <c r="A47" s="127">
        <v>44774</v>
      </c>
      <c r="B47" s="37">
        <v>1220</v>
      </c>
      <c r="C47" s="37">
        <v>1491094</v>
      </c>
      <c r="D47" s="37">
        <v>55</v>
      </c>
      <c r="E47" s="37">
        <v>58110</v>
      </c>
      <c r="F47" s="37"/>
      <c r="G47" s="37"/>
      <c r="H47" s="37">
        <v>0</v>
      </c>
      <c r="I47" s="37">
        <v>0</v>
      </c>
      <c r="J47" s="37">
        <f t="shared" si="52"/>
        <v>1275</v>
      </c>
      <c r="K47" s="37">
        <f t="shared" si="53"/>
        <v>1549204</v>
      </c>
      <c r="L47" s="38" t="s">
        <v>52</v>
      </c>
      <c r="M47" s="39" t="s">
        <v>58</v>
      </c>
      <c r="N47" s="65" t="s">
        <v>98</v>
      </c>
      <c r="O47" s="30"/>
      <c r="P47" s="40">
        <f t="shared" si="54"/>
        <v>44774</v>
      </c>
      <c r="Q47" s="41">
        <v>0.17871000000000001</v>
      </c>
      <c r="R47" s="95">
        <v>0.1145</v>
      </c>
      <c r="S47" s="42">
        <f t="shared" si="55"/>
        <v>95743.145740000007</v>
      </c>
      <c r="T47" s="41">
        <v>0.17827000000000001</v>
      </c>
      <c r="U47" s="95">
        <v>0.1145</v>
      </c>
      <c r="V47" s="43">
        <f t="shared" si="56"/>
        <v>3705.6747000000005</v>
      </c>
      <c r="W47" s="44"/>
      <c r="X47" s="38"/>
      <c r="Y47" s="42">
        <f t="shared" si="57"/>
        <v>0</v>
      </c>
      <c r="Z47" s="41"/>
      <c r="AA47" s="38"/>
      <c r="AB47" s="42">
        <f t="shared" si="58"/>
        <v>0</v>
      </c>
      <c r="AC47" s="45">
        <f t="shared" si="59"/>
        <v>99448.82044000001</v>
      </c>
      <c r="AD47" s="46">
        <f t="shared" si="60"/>
        <v>1222.2081967213114</v>
      </c>
    </row>
    <row r="48" spans="1:30" s="36" customFormat="1" x14ac:dyDescent="0.25">
      <c r="A48" s="127">
        <v>44743</v>
      </c>
      <c r="B48" s="37">
        <v>1219</v>
      </c>
      <c r="C48" s="37">
        <v>1853660</v>
      </c>
      <c r="D48" s="37">
        <v>47</v>
      </c>
      <c r="E48" s="37">
        <v>60097</v>
      </c>
      <c r="F48" s="37"/>
      <c r="G48" s="37"/>
      <c r="H48" s="37">
        <v>0</v>
      </c>
      <c r="I48" s="37">
        <v>0</v>
      </c>
      <c r="J48" s="37">
        <f t="shared" si="52"/>
        <v>1266</v>
      </c>
      <c r="K48" s="37">
        <f t="shared" si="53"/>
        <v>1913757</v>
      </c>
      <c r="L48" s="38" t="s">
        <v>52</v>
      </c>
      <c r="M48" s="39" t="s">
        <v>58</v>
      </c>
      <c r="N48" s="65" t="s">
        <v>98</v>
      </c>
      <c r="O48" s="30"/>
      <c r="P48" s="40">
        <f t="shared" si="54"/>
        <v>44743</v>
      </c>
      <c r="Q48" s="41">
        <v>0.17871000000000001</v>
      </c>
      <c r="R48" s="95">
        <v>0.1145</v>
      </c>
      <c r="S48" s="42">
        <f t="shared" si="55"/>
        <v>119023.5086</v>
      </c>
      <c r="T48" s="41">
        <v>0.17827000000000001</v>
      </c>
      <c r="U48" s="95">
        <v>0.1145</v>
      </c>
      <c r="V48" s="43">
        <f t="shared" si="56"/>
        <v>3832.3856900000005</v>
      </c>
      <c r="W48" s="44"/>
      <c r="X48" s="38"/>
      <c r="Y48" s="42">
        <f t="shared" si="57"/>
        <v>0</v>
      </c>
      <c r="Z48" s="41"/>
      <c r="AA48" s="38"/>
      <c r="AB48" s="42">
        <f t="shared" si="58"/>
        <v>0</v>
      </c>
      <c r="AC48" s="45">
        <f t="shared" si="59"/>
        <v>122855.89429</v>
      </c>
      <c r="AD48" s="46">
        <f t="shared" si="60"/>
        <v>1520.639868744873</v>
      </c>
    </row>
    <row r="49" spans="1:30" s="36" customFormat="1" x14ac:dyDescent="0.25">
      <c r="A49" s="127">
        <v>44713</v>
      </c>
      <c r="B49" s="37">
        <v>1206</v>
      </c>
      <c r="C49" s="37">
        <v>1193792</v>
      </c>
      <c r="D49" s="37">
        <v>46</v>
      </c>
      <c r="E49" s="37">
        <v>44294</v>
      </c>
      <c r="F49" s="37"/>
      <c r="G49" s="37"/>
      <c r="H49" s="37">
        <v>0</v>
      </c>
      <c r="I49" s="37">
        <v>0</v>
      </c>
      <c r="J49" s="37">
        <f t="shared" si="52"/>
        <v>1252</v>
      </c>
      <c r="K49" s="37">
        <f t="shared" si="53"/>
        <v>1238086</v>
      </c>
      <c r="L49" s="38" t="s">
        <v>52</v>
      </c>
      <c r="M49" s="39" t="s">
        <v>58</v>
      </c>
      <c r="N49" s="65" t="s">
        <v>98</v>
      </c>
      <c r="O49" s="30"/>
      <c r="P49" s="40">
        <f t="shared" si="54"/>
        <v>44713</v>
      </c>
      <c r="Q49" s="41">
        <v>0.15764</v>
      </c>
      <c r="R49" s="95">
        <v>0.1145</v>
      </c>
      <c r="S49" s="42">
        <f t="shared" si="55"/>
        <v>51500.186879999994</v>
      </c>
      <c r="T49" s="41">
        <v>0.14761000000000002</v>
      </c>
      <c r="U49" s="95">
        <v>0.1145</v>
      </c>
      <c r="V49" s="43">
        <f t="shared" si="56"/>
        <v>1466.5743400000006</v>
      </c>
      <c r="W49" s="44"/>
      <c r="X49" s="38"/>
      <c r="Y49" s="42">
        <f t="shared" si="57"/>
        <v>0</v>
      </c>
      <c r="Z49" s="41"/>
      <c r="AA49" s="38"/>
      <c r="AB49" s="42">
        <f t="shared" si="58"/>
        <v>0</v>
      </c>
      <c r="AC49" s="45">
        <f t="shared" si="59"/>
        <v>52966.761219999993</v>
      </c>
      <c r="AD49" s="46">
        <f t="shared" si="60"/>
        <v>989.87728026534</v>
      </c>
    </row>
    <row r="50" spans="1:30" s="36" customFormat="1" x14ac:dyDescent="0.25">
      <c r="A50" s="127">
        <v>44682</v>
      </c>
      <c r="B50" s="37">
        <v>1201</v>
      </c>
      <c r="C50" s="37">
        <v>1176693</v>
      </c>
      <c r="D50" s="37">
        <v>53</v>
      </c>
      <c r="E50" s="37">
        <v>42681</v>
      </c>
      <c r="F50" s="37"/>
      <c r="G50" s="37"/>
      <c r="H50" s="37">
        <v>0</v>
      </c>
      <c r="I50" s="37">
        <v>0</v>
      </c>
      <c r="J50" s="37">
        <f t="shared" si="52"/>
        <v>1254</v>
      </c>
      <c r="K50" s="37">
        <f t="shared" si="53"/>
        <v>1219374</v>
      </c>
      <c r="L50" s="38" t="s">
        <v>52</v>
      </c>
      <c r="M50" s="39" t="s">
        <v>58</v>
      </c>
      <c r="N50" s="65" t="s">
        <v>98</v>
      </c>
      <c r="O50" s="30"/>
      <c r="P50" s="40">
        <f t="shared" si="54"/>
        <v>44682</v>
      </c>
      <c r="Q50" s="41">
        <v>0.15764</v>
      </c>
      <c r="R50" s="95">
        <v>0.1145</v>
      </c>
      <c r="S50" s="42">
        <f t="shared" si="55"/>
        <v>50762.53602</v>
      </c>
      <c r="T50" s="41">
        <v>0.14761000000000002</v>
      </c>
      <c r="U50" s="95">
        <v>0.1145</v>
      </c>
      <c r="V50" s="43">
        <f t="shared" si="56"/>
        <v>1413.1679100000006</v>
      </c>
      <c r="W50" s="44"/>
      <c r="X50" s="38"/>
      <c r="Y50" s="42">
        <f t="shared" si="57"/>
        <v>0</v>
      </c>
      <c r="Z50" s="41"/>
      <c r="AA50" s="38"/>
      <c r="AB50" s="42">
        <f t="shared" si="58"/>
        <v>0</v>
      </c>
      <c r="AC50" s="45">
        <f t="shared" si="59"/>
        <v>52175.703930000003</v>
      </c>
      <c r="AD50" s="46">
        <f t="shared" si="60"/>
        <v>979.76103247293918</v>
      </c>
    </row>
    <row r="51" spans="1:30" s="36" customFormat="1" x14ac:dyDescent="0.25">
      <c r="A51" s="127">
        <v>44652</v>
      </c>
      <c r="B51" s="37">
        <v>1216</v>
      </c>
      <c r="C51" s="37">
        <v>1000145</v>
      </c>
      <c r="D51" s="37">
        <v>43</v>
      </c>
      <c r="E51" s="37">
        <v>43395</v>
      </c>
      <c r="F51" s="37"/>
      <c r="G51" s="37"/>
      <c r="H51" s="37">
        <v>0</v>
      </c>
      <c r="I51" s="37">
        <v>0</v>
      </c>
      <c r="J51" s="37">
        <f t="shared" si="52"/>
        <v>1259</v>
      </c>
      <c r="K51" s="37">
        <f t="shared" si="53"/>
        <v>1043540</v>
      </c>
      <c r="L51" s="38" t="s">
        <v>52</v>
      </c>
      <c r="M51" s="39" t="s">
        <v>58</v>
      </c>
      <c r="N51" s="65" t="s">
        <v>98</v>
      </c>
      <c r="O51" s="30"/>
      <c r="P51" s="40">
        <f t="shared" si="54"/>
        <v>44652</v>
      </c>
      <c r="Q51" s="41">
        <v>0.15764</v>
      </c>
      <c r="R51" s="95">
        <v>0.1145</v>
      </c>
      <c r="S51" s="42">
        <f t="shared" si="55"/>
        <v>43146.255299999997</v>
      </c>
      <c r="T51" s="41">
        <v>0.14761000000000002</v>
      </c>
      <c r="U51" s="95">
        <v>0.1145</v>
      </c>
      <c r="V51" s="43">
        <f t="shared" si="56"/>
        <v>1436.8084500000007</v>
      </c>
      <c r="W51" s="44"/>
      <c r="X51" s="38"/>
      <c r="Y51" s="42">
        <f t="shared" si="57"/>
        <v>0</v>
      </c>
      <c r="Z51" s="41"/>
      <c r="AA51" s="38"/>
      <c r="AB51" s="42">
        <f t="shared" si="58"/>
        <v>0</v>
      </c>
      <c r="AC51" s="45">
        <f t="shared" si="59"/>
        <v>44583.063750000001</v>
      </c>
      <c r="AD51" s="46">
        <f t="shared" si="60"/>
        <v>822.48766447368416</v>
      </c>
    </row>
    <row r="52" spans="1:30" s="36" customFormat="1" x14ac:dyDescent="0.25">
      <c r="A52" s="127">
        <v>44621</v>
      </c>
      <c r="B52" s="37">
        <v>1235</v>
      </c>
      <c r="C52" s="37">
        <v>1135066</v>
      </c>
      <c r="D52" s="37">
        <v>42</v>
      </c>
      <c r="E52" s="37">
        <v>45957</v>
      </c>
      <c r="F52" s="37"/>
      <c r="G52" s="37"/>
      <c r="H52" s="37">
        <v>0</v>
      </c>
      <c r="I52" s="37">
        <v>0</v>
      </c>
      <c r="J52" s="37">
        <f t="shared" si="52"/>
        <v>1277</v>
      </c>
      <c r="K52" s="37">
        <f t="shared" si="53"/>
        <v>1181023</v>
      </c>
      <c r="L52" s="38" t="s">
        <v>52</v>
      </c>
      <c r="M52" s="39" t="s">
        <v>58</v>
      </c>
      <c r="N52" s="65" t="s">
        <v>98</v>
      </c>
      <c r="O52" s="30"/>
      <c r="P52" s="40">
        <f t="shared" si="54"/>
        <v>44621</v>
      </c>
      <c r="Q52" s="41">
        <v>0.15764</v>
      </c>
      <c r="R52" s="95">
        <v>0.1145</v>
      </c>
      <c r="S52" s="42">
        <f t="shared" si="55"/>
        <v>48966.747239999997</v>
      </c>
      <c r="T52" s="41">
        <v>0.14761000000000002</v>
      </c>
      <c r="U52" s="95">
        <v>0.1145</v>
      </c>
      <c r="V52" s="43">
        <f t="shared" si="56"/>
        <v>1521.6362700000006</v>
      </c>
      <c r="W52" s="44"/>
      <c r="X52" s="38"/>
      <c r="Y52" s="42">
        <f t="shared" si="57"/>
        <v>0</v>
      </c>
      <c r="Z52" s="41"/>
      <c r="AA52" s="38"/>
      <c r="AB52" s="42">
        <f t="shared" si="58"/>
        <v>0</v>
      </c>
      <c r="AC52" s="45">
        <f t="shared" si="59"/>
        <v>50488.38351</v>
      </c>
      <c r="AD52" s="46">
        <f t="shared" si="60"/>
        <v>919.08178137651817</v>
      </c>
    </row>
    <row r="53" spans="1:30" s="36" customFormat="1" x14ac:dyDescent="0.25">
      <c r="A53" s="127">
        <v>44593</v>
      </c>
      <c r="B53" s="37">
        <v>1276</v>
      </c>
      <c r="C53" s="37">
        <v>1610340</v>
      </c>
      <c r="D53" s="37">
        <v>43</v>
      </c>
      <c r="E53" s="37">
        <v>58893</v>
      </c>
      <c r="F53" s="37"/>
      <c r="G53" s="37"/>
      <c r="H53" s="37">
        <v>0</v>
      </c>
      <c r="I53" s="37">
        <v>0</v>
      </c>
      <c r="J53" s="37">
        <f t="shared" si="52"/>
        <v>1319</v>
      </c>
      <c r="K53" s="37">
        <f t="shared" si="53"/>
        <v>1669233</v>
      </c>
      <c r="L53" s="38" t="s">
        <v>52</v>
      </c>
      <c r="M53" s="39" t="s">
        <v>58</v>
      </c>
      <c r="N53" s="65" t="s">
        <v>98</v>
      </c>
      <c r="O53" s="30"/>
      <c r="P53" s="40">
        <f t="shared" si="54"/>
        <v>44593</v>
      </c>
      <c r="Q53" s="41">
        <v>0.15764</v>
      </c>
      <c r="R53" s="95">
        <v>0.1145</v>
      </c>
      <c r="S53" s="42">
        <f t="shared" si="55"/>
        <v>69470.067599999995</v>
      </c>
      <c r="T53" s="41">
        <v>0.14761000000000002</v>
      </c>
      <c r="U53" s="95">
        <v>0.1145</v>
      </c>
      <c r="V53" s="43">
        <f t="shared" si="56"/>
        <v>1949.9472300000009</v>
      </c>
      <c r="W53" s="44"/>
      <c r="X53" s="38"/>
      <c r="Y53" s="42">
        <f t="shared" si="57"/>
        <v>0</v>
      </c>
      <c r="Z53" s="41"/>
      <c r="AA53" s="38"/>
      <c r="AB53" s="42">
        <f t="shared" si="58"/>
        <v>0</v>
      </c>
      <c r="AC53" s="45">
        <f t="shared" si="59"/>
        <v>71420.01483</v>
      </c>
      <c r="AD53" s="46">
        <f t="shared" si="60"/>
        <v>1262.0219435736676</v>
      </c>
    </row>
    <row r="54" spans="1:30" s="36" customFormat="1" x14ac:dyDescent="0.25">
      <c r="A54" s="127">
        <v>44562</v>
      </c>
      <c r="B54" s="37">
        <v>1280</v>
      </c>
      <c r="C54" s="37">
        <v>1531529</v>
      </c>
      <c r="D54" s="37">
        <v>43</v>
      </c>
      <c r="E54" s="37">
        <v>59850</v>
      </c>
      <c r="F54" s="37"/>
      <c r="G54" s="37"/>
      <c r="H54" s="37">
        <v>0</v>
      </c>
      <c r="I54" s="37">
        <v>0</v>
      </c>
      <c r="J54" s="37">
        <f t="shared" si="52"/>
        <v>1323</v>
      </c>
      <c r="K54" s="37">
        <f t="shared" si="53"/>
        <v>1591379</v>
      </c>
      <c r="L54" s="38" t="s">
        <v>52</v>
      </c>
      <c r="M54" s="39" t="s">
        <v>58</v>
      </c>
      <c r="N54" s="65" t="s">
        <v>98</v>
      </c>
      <c r="O54" s="30"/>
      <c r="P54" s="40">
        <f t="shared" si="54"/>
        <v>44562</v>
      </c>
      <c r="Q54" s="41">
        <v>0.15764</v>
      </c>
      <c r="R54" s="95">
        <v>0.1145</v>
      </c>
      <c r="S54" s="42">
        <f t="shared" si="55"/>
        <v>66070.161059999999</v>
      </c>
      <c r="T54" s="41">
        <v>0.14761000000000002</v>
      </c>
      <c r="U54" s="95">
        <v>0.1145</v>
      </c>
      <c r="V54" s="43">
        <f t="shared" si="56"/>
        <v>1981.6335000000008</v>
      </c>
      <c r="W54" s="44"/>
      <c r="X54" s="38"/>
      <c r="Y54" s="42">
        <f t="shared" si="57"/>
        <v>0</v>
      </c>
      <c r="Z54" s="41"/>
      <c r="AA54" s="38"/>
      <c r="AB54" s="42">
        <f t="shared" si="58"/>
        <v>0</v>
      </c>
      <c r="AC54" s="45">
        <f t="shared" si="59"/>
        <v>68051.794559999995</v>
      </c>
      <c r="AD54" s="46">
        <f t="shared" si="60"/>
        <v>1196.50703125</v>
      </c>
    </row>
    <row r="55" spans="1:30" s="36" customFormat="1" x14ac:dyDescent="0.25">
      <c r="A55" s="127">
        <v>44531</v>
      </c>
      <c r="B55" s="37">
        <v>1293</v>
      </c>
      <c r="C55" s="37">
        <v>1515373</v>
      </c>
      <c r="D55" s="37">
        <v>41</v>
      </c>
      <c r="E55" s="37">
        <v>53289</v>
      </c>
      <c r="F55" s="37"/>
      <c r="G55" s="37"/>
      <c r="H55" s="37">
        <v>0</v>
      </c>
      <c r="I55" s="37">
        <v>0</v>
      </c>
      <c r="J55" s="37">
        <f t="shared" ref="J55" si="61">B55+D55+F55+H55</f>
        <v>1334</v>
      </c>
      <c r="K55" s="37">
        <f t="shared" ref="K55" si="62">C55+E55+G55+I55</f>
        <v>1568662</v>
      </c>
      <c r="L55" s="38" t="s">
        <v>52</v>
      </c>
      <c r="M55" s="39" t="s">
        <v>58</v>
      </c>
      <c r="N55" s="65" t="s">
        <v>98</v>
      </c>
      <c r="O55" s="30"/>
      <c r="P55" s="40">
        <f t="shared" ref="P55" si="63">A55</f>
        <v>44531</v>
      </c>
      <c r="Q55" s="41">
        <v>0.10753</v>
      </c>
      <c r="R55" s="95">
        <v>0.1145</v>
      </c>
      <c r="S55" s="42">
        <f t="shared" ref="S55" si="64">(Q55-R55)*C55</f>
        <v>-10562.149810000006</v>
      </c>
      <c r="T55" s="41">
        <v>9.8500000000000004E-2</v>
      </c>
      <c r="U55" s="95">
        <v>0.1145</v>
      </c>
      <c r="V55" s="43">
        <f t="shared" ref="V55" si="65">(T55-U55)*E55</f>
        <v>-852.62400000000002</v>
      </c>
      <c r="W55" s="44"/>
      <c r="X55" s="38"/>
      <c r="Y55" s="42">
        <f t="shared" ref="Y55" si="66">(W55-X55)*G55</f>
        <v>0</v>
      </c>
      <c r="Z55" s="41"/>
      <c r="AA55" s="38"/>
      <c r="AB55" s="42">
        <f t="shared" ref="AB55" si="67">(Z55-AA55)*I55</f>
        <v>0</v>
      </c>
      <c r="AC55" s="45">
        <f t="shared" ref="AC55" si="68">AB55+Y55+S55+V55</f>
        <v>-11414.773810000006</v>
      </c>
      <c r="AD55" s="46">
        <f t="shared" ref="AD55" si="69">IFERROR(C55/B55,0)</f>
        <v>1171.9822119102862</v>
      </c>
    </row>
    <row r="56" spans="1:30" s="36" customFormat="1" x14ac:dyDescent="0.25">
      <c r="A56" s="127">
        <v>44501</v>
      </c>
      <c r="B56" s="37">
        <v>1295</v>
      </c>
      <c r="C56" s="37">
        <v>1232709</v>
      </c>
      <c r="D56" s="37">
        <v>44</v>
      </c>
      <c r="E56" s="37">
        <v>47443</v>
      </c>
      <c r="F56" s="37"/>
      <c r="G56" s="37"/>
      <c r="H56" s="37">
        <v>0</v>
      </c>
      <c r="I56" s="37">
        <v>0</v>
      </c>
      <c r="J56" s="37">
        <f t="shared" ref="J56:J63" si="70">B56+D56+F56+H56</f>
        <v>1339</v>
      </c>
      <c r="K56" s="37">
        <f t="shared" ref="K56:K63" si="71">C56+E56+G56+I56</f>
        <v>1280152</v>
      </c>
      <c r="L56" s="38" t="s">
        <v>52</v>
      </c>
      <c r="M56" s="39" t="s">
        <v>58</v>
      </c>
      <c r="N56" s="65" t="s">
        <v>98</v>
      </c>
      <c r="O56" s="30"/>
      <c r="P56" s="40">
        <f t="shared" ref="P56:P65" si="72">A56</f>
        <v>44501</v>
      </c>
      <c r="Q56" s="41">
        <v>0.10753</v>
      </c>
      <c r="R56" s="95">
        <v>0.1145</v>
      </c>
      <c r="S56" s="42">
        <f t="shared" ref="S56:S65" si="73">(Q56-R56)*C56</f>
        <v>-8591.981730000005</v>
      </c>
      <c r="T56" s="41">
        <v>9.8500000000000004E-2</v>
      </c>
      <c r="U56" s="95">
        <v>0.1145</v>
      </c>
      <c r="V56" s="43">
        <f t="shared" ref="V56:V65" si="74">(T56-U56)*E56</f>
        <v>-759.08799999999997</v>
      </c>
      <c r="W56" s="44"/>
      <c r="X56" s="38"/>
      <c r="Y56" s="42">
        <f t="shared" ref="Y56:Y65" si="75">(W56-X56)*G56</f>
        <v>0</v>
      </c>
      <c r="Z56" s="41"/>
      <c r="AA56" s="38"/>
      <c r="AB56" s="42">
        <f t="shared" ref="AB56:AB65" si="76">(Z56-AA56)*I56</f>
        <v>0</v>
      </c>
      <c r="AC56" s="45">
        <f t="shared" ref="AC56:AC65" si="77">AB56+Y56+S56+V56</f>
        <v>-9351.0697300000047</v>
      </c>
      <c r="AD56" s="46">
        <f t="shared" ref="AD56:AD96" si="78">IFERROR(C56/B56,0)</f>
        <v>951.89884169884169</v>
      </c>
    </row>
    <row r="57" spans="1:30" s="36" customFormat="1" x14ac:dyDescent="0.25">
      <c r="A57" s="127">
        <v>44470</v>
      </c>
      <c r="B57" s="37">
        <v>1294</v>
      </c>
      <c r="C57" s="37">
        <v>1175155</v>
      </c>
      <c r="D57" s="37">
        <v>52</v>
      </c>
      <c r="E57" s="37">
        <v>46893</v>
      </c>
      <c r="F57" s="37"/>
      <c r="G57" s="37"/>
      <c r="H57" s="37">
        <v>0</v>
      </c>
      <c r="I57" s="37">
        <v>0</v>
      </c>
      <c r="J57" s="37">
        <f t="shared" si="70"/>
        <v>1346</v>
      </c>
      <c r="K57" s="37">
        <f t="shared" si="71"/>
        <v>1222048</v>
      </c>
      <c r="L57" s="38" t="s">
        <v>52</v>
      </c>
      <c r="M57" s="39" t="s">
        <v>58</v>
      </c>
      <c r="N57" s="65" t="s">
        <v>98</v>
      </c>
      <c r="O57" s="30"/>
      <c r="P57" s="40">
        <f t="shared" si="72"/>
        <v>44470</v>
      </c>
      <c r="Q57" s="41">
        <v>0.10753</v>
      </c>
      <c r="R57" s="95">
        <v>0.1145</v>
      </c>
      <c r="S57" s="42">
        <f t="shared" si="73"/>
        <v>-8190.8303500000047</v>
      </c>
      <c r="T57" s="41">
        <v>9.8500000000000004E-2</v>
      </c>
      <c r="U57" s="95">
        <v>0.1145</v>
      </c>
      <c r="V57" s="43">
        <f t="shared" si="74"/>
        <v>-750.28800000000001</v>
      </c>
      <c r="W57" s="44"/>
      <c r="X57" s="38"/>
      <c r="Y57" s="42">
        <f t="shared" si="75"/>
        <v>0</v>
      </c>
      <c r="Z57" s="41"/>
      <c r="AA57" s="38"/>
      <c r="AB57" s="42">
        <f t="shared" si="76"/>
        <v>0</v>
      </c>
      <c r="AC57" s="45">
        <f t="shared" si="77"/>
        <v>-8941.1183500000043</v>
      </c>
      <c r="AD57" s="46">
        <f t="shared" si="78"/>
        <v>908.15687789799074</v>
      </c>
    </row>
    <row r="58" spans="1:30" s="36" customFormat="1" x14ac:dyDescent="0.25">
      <c r="A58" s="127">
        <v>44440</v>
      </c>
      <c r="B58" s="37">
        <v>1276</v>
      </c>
      <c r="C58" s="37">
        <v>1273860</v>
      </c>
      <c r="D58" s="37">
        <v>53</v>
      </c>
      <c r="E58" s="37">
        <v>53188</v>
      </c>
      <c r="F58" s="37"/>
      <c r="G58" s="37"/>
      <c r="H58" s="37">
        <v>0</v>
      </c>
      <c r="I58" s="37">
        <v>0</v>
      </c>
      <c r="J58" s="37">
        <f t="shared" si="70"/>
        <v>1329</v>
      </c>
      <c r="K58" s="37">
        <f t="shared" si="71"/>
        <v>1327048</v>
      </c>
      <c r="L58" s="38" t="s">
        <v>52</v>
      </c>
      <c r="M58" s="39" t="s">
        <v>58</v>
      </c>
      <c r="N58" s="65" t="s">
        <v>98</v>
      </c>
      <c r="O58" s="30"/>
      <c r="P58" s="40">
        <f t="shared" si="72"/>
        <v>44440</v>
      </c>
      <c r="Q58" s="41">
        <v>0.10753</v>
      </c>
      <c r="R58" s="95">
        <v>0.1145</v>
      </c>
      <c r="S58" s="42">
        <f t="shared" si="73"/>
        <v>-8878.8042000000059</v>
      </c>
      <c r="T58" s="41">
        <v>9.8500000000000004E-2</v>
      </c>
      <c r="U58" s="95">
        <v>0.1145</v>
      </c>
      <c r="V58" s="43">
        <f t="shared" si="74"/>
        <v>-851.00800000000004</v>
      </c>
      <c r="W58" s="44"/>
      <c r="X58" s="38"/>
      <c r="Y58" s="42">
        <f t="shared" si="75"/>
        <v>0</v>
      </c>
      <c r="Z58" s="41"/>
      <c r="AA58" s="38"/>
      <c r="AB58" s="42">
        <f t="shared" si="76"/>
        <v>0</v>
      </c>
      <c r="AC58" s="45">
        <f t="shared" si="77"/>
        <v>-9729.8122000000058</v>
      </c>
      <c r="AD58" s="46">
        <f t="shared" si="78"/>
        <v>998.32288401253913</v>
      </c>
    </row>
    <row r="59" spans="1:30" s="36" customFormat="1" x14ac:dyDescent="0.25">
      <c r="A59" s="127">
        <v>44409</v>
      </c>
      <c r="B59" s="37">
        <v>1305</v>
      </c>
      <c r="C59" s="37">
        <v>1687455</v>
      </c>
      <c r="D59" s="37">
        <v>50</v>
      </c>
      <c r="E59" s="37">
        <v>59969</v>
      </c>
      <c r="F59" s="37"/>
      <c r="G59" s="37"/>
      <c r="H59" s="37">
        <v>0</v>
      </c>
      <c r="I59" s="37">
        <v>0</v>
      </c>
      <c r="J59" s="37">
        <f t="shared" si="70"/>
        <v>1355</v>
      </c>
      <c r="K59" s="37">
        <f t="shared" si="71"/>
        <v>1747424</v>
      </c>
      <c r="L59" s="38" t="s">
        <v>52</v>
      </c>
      <c r="M59" s="39" t="s">
        <v>58</v>
      </c>
      <c r="N59" s="65" t="s">
        <v>98</v>
      </c>
      <c r="O59" s="30"/>
      <c r="P59" s="40">
        <f t="shared" si="72"/>
        <v>44409</v>
      </c>
      <c r="Q59" s="41">
        <v>0.10753</v>
      </c>
      <c r="R59" s="95">
        <v>0.1145</v>
      </c>
      <c r="S59" s="42">
        <f t="shared" si="73"/>
        <v>-11761.561350000007</v>
      </c>
      <c r="T59" s="41">
        <v>9.8500000000000004E-2</v>
      </c>
      <c r="U59" s="95">
        <v>0.1145</v>
      </c>
      <c r="V59" s="43">
        <f t="shared" si="74"/>
        <v>-959.50400000000002</v>
      </c>
      <c r="W59" s="44"/>
      <c r="X59" s="38"/>
      <c r="Y59" s="42">
        <f t="shared" si="75"/>
        <v>0</v>
      </c>
      <c r="Z59" s="41"/>
      <c r="AA59" s="38"/>
      <c r="AB59" s="42">
        <f t="shared" si="76"/>
        <v>0</v>
      </c>
      <c r="AC59" s="45">
        <f t="shared" si="77"/>
        <v>-12721.065350000008</v>
      </c>
      <c r="AD59" s="46">
        <f t="shared" si="78"/>
        <v>1293.0689655172414</v>
      </c>
    </row>
    <row r="60" spans="1:30" s="36" customFormat="1" x14ac:dyDescent="0.25">
      <c r="A60" s="127">
        <v>44378</v>
      </c>
      <c r="B60" s="37">
        <v>1308</v>
      </c>
      <c r="C60" s="37">
        <v>1483326</v>
      </c>
      <c r="D60" s="37">
        <v>47</v>
      </c>
      <c r="E60" s="37">
        <v>56407</v>
      </c>
      <c r="F60" s="37"/>
      <c r="G60" s="37"/>
      <c r="H60" s="37">
        <v>0</v>
      </c>
      <c r="I60" s="37">
        <v>0</v>
      </c>
      <c r="J60" s="37">
        <f t="shared" si="70"/>
        <v>1355</v>
      </c>
      <c r="K60" s="37">
        <f t="shared" si="71"/>
        <v>1539733</v>
      </c>
      <c r="L60" s="38" t="s">
        <v>52</v>
      </c>
      <c r="M60" s="39" t="s">
        <v>58</v>
      </c>
      <c r="N60" s="65" t="s">
        <v>98</v>
      </c>
      <c r="O60" s="30"/>
      <c r="P60" s="40">
        <f t="shared" si="72"/>
        <v>44378</v>
      </c>
      <c r="Q60" s="41">
        <v>0.10753</v>
      </c>
      <c r="R60" s="95">
        <v>0.1145</v>
      </c>
      <c r="S60" s="42">
        <f t="shared" si="73"/>
        <v>-10338.782220000006</v>
      </c>
      <c r="T60" s="41">
        <v>9.8500000000000004E-2</v>
      </c>
      <c r="U60" s="95">
        <v>0.1145</v>
      </c>
      <c r="V60" s="43">
        <f t="shared" si="74"/>
        <v>-902.51200000000006</v>
      </c>
      <c r="W60" s="44"/>
      <c r="X60" s="38"/>
      <c r="Y60" s="42">
        <f t="shared" si="75"/>
        <v>0</v>
      </c>
      <c r="Z60" s="41"/>
      <c r="AA60" s="38"/>
      <c r="AB60" s="42">
        <f t="shared" si="76"/>
        <v>0</v>
      </c>
      <c r="AC60" s="45">
        <f t="shared" si="77"/>
        <v>-11241.294220000007</v>
      </c>
      <c r="AD60" s="46">
        <f t="shared" si="78"/>
        <v>1134.0412844036698</v>
      </c>
    </row>
    <row r="61" spans="1:30" s="36" customFormat="1" x14ac:dyDescent="0.25">
      <c r="A61" s="127">
        <v>44348</v>
      </c>
      <c r="B61" s="37">
        <v>1299</v>
      </c>
      <c r="C61" s="37">
        <v>1518541</v>
      </c>
      <c r="D61" s="37">
        <v>48</v>
      </c>
      <c r="E61" s="37">
        <v>52563</v>
      </c>
      <c r="F61" s="37"/>
      <c r="G61" s="37"/>
      <c r="H61" s="37">
        <v>0</v>
      </c>
      <c r="I61" s="37">
        <v>0</v>
      </c>
      <c r="J61" s="37">
        <f t="shared" si="70"/>
        <v>1347</v>
      </c>
      <c r="K61" s="37">
        <f t="shared" si="71"/>
        <v>1571104</v>
      </c>
      <c r="L61" s="38" t="s">
        <v>52</v>
      </c>
      <c r="M61" s="39" t="s">
        <v>58</v>
      </c>
      <c r="N61" s="65" t="s">
        <v>98</v>
      </c>
      <c r="O61" s="30"/>
      <c r="P61" s="40">
        <f t="shared" si="72"/>
        <v>44348</v>
      </c>
      <c r="Q61" s="41">
        <v>0.11795</v>
      </c>
      <c r="R61" s="95">
        <v>0.1145</v>
      </c>
      <c r="S61" s="42">
        <f t="shared" si="73"/>
        <v>5238.9664499999917</v>
      </c>
      <c r="T61" s="41">
        <v>0.11086</v>
      </c>
      <c r="U61" s="95">
        <v>0.1145</v>
      </c>
      <c r="V61" s="43">
        <f t="shared" si="74"/>
        <v>-191.32932000000022</v>
      </c>
      <c r="W61" s="44"/>
      <c r="X61" s="38"/>
      <c r="Y61" s="42">
        <f t="shared" si="75"/>
        <v>0</v>
      </c>
      <c r="Z61" s="41"/>
      <c r="AA61" s="38"/>
      <c r="AB61" s="42">
        <f t="shared" si="76"/>
        <v>0</v>
      </c>
      <c r="AC61" s="45">
        <f t="shared" si="77"/>
        <v>5047.6371299999919</v>
      </c>
      <c r="AD61" s="46">
        <f t="shared" si="78"/>
        <v>1169.0076982294072</v>
      </c>
    </row>
    <row r="62" spans="1:30" s="36" customFormat="1" ht="15" customHeight="1" x14ac:dyDescent="0.25">
      <c r="A62" s="127">
        <v>44317</v>
      </c>
      <c r="B62" s="37">
        <v>1285</v>
      </c>
      <c r="C62" s="37">
        <v>1138292</v>
      </c>
      <c r="D62" s="37">
        <v>51</v>
      </c>
      <c r="E62" s="37">
        <v>46984</v>
      </c>
      <c r="F62" s="37"/>
      <c r="G62" s="37"/>
      <c r="H62" s="37">
        <v>0</v>
      </c>
      <c r="I62" s="37">
        <v>0</v>
      </c>
      <c r="J62" s="37">
        <f t="shared" si="70"/>
        <v>1336</v>
      </c>
      <c r="K62" s="37">
        <f t="shared" si="71"/>
        <v>1185276</v>
      </c>
      <c r="L62" s="38" t="s">
        <v>52</v>
      </c>
      <c r="M62" s="39" t="s">
        <v>58</v>
      </c>
      <c r="N62" s="65" t="s">
        <v>98</v>
      </c>
      <c r="O62" s="30"/>
      <c r="P62" s="40">
        <f t="shared" si="72"/>
        <v>44317</v>
      </c>
      <c r="Q62" s="41">
        <v>0.11795</v>
      </c>
      <c r="R62" s="95">
        <v>0.1145</v>
      </c>
      <c r="S62" s="42">
        <f t="shared" si="73"/>
        <v>3927.107399999994</v>
      </c>
      <c r="T62" s="41">
        <v>0.11086</v>
      </c>
      <c r="U62" s="95">
        <v>0.1145</v>
      </c>
      <c r="V62" s="43">
        <f t="shared" si="74"/>
        <v>-171.0217600000002</v>
      </c>
      <c r="W62" s="44"/>
      <c r="X62" s="38"/>
      <c r="Y62" s="42">
        <f t="shared" si="75"/>
        <v>0</v>
      </c>
      <c r="Z62" s="41"/>
      <c r="AA62" s="38"/>
      <c r="AB62" s="42">
        <f t="shared" si="76"/>
        <v>0</v>
      </c>
      <c r="AC62" s="45">
        <f t="shared" si="77"/>
        <v>3756.0856399999939</v>
      </c>
      <c r="AD62" s="46">
        <f t="shared" si="78"/>
        <v>885.83035019455258</v>
      </c>
    </row>
    <row r="63" spans="1:30" s="36" customFormat="1" ht="15" customHeight="1" x14ac:dyDescent="0.25">
      <c r="A63" s="127">
        <v>44287</v>
      </c>
      <c r="B63" s="37">
        <v>1314</v>
      </c>
      <c r="C63" s="37">
        <v>1243816</v>
      </c>
      <c r="D63" s="37">
        <v>51</v>
      </c>
      <c r="E63" s="37">
        <v>49388</v>
      </c>
      <c r="F63" s="37"/>
      <c r="G63" s="37"/>
      <c r="H63" s="37">
        <v>0</v>
      </c>
      <c r="I63" s="37">
        <v>0</v>
      </c>
      <c r="J63" s="37">
        <f t="shared" si="70"/>
        <v>1365</v>
      </c>
      <c r="K63" s="37">
        <f t="shared" si="71"/>
        <v>1293204</v>
      </c>
      <c r="L63" s="38" t="s">
        <v>52</v>
      </c>
      <c r="M63" s="39" t="s">
        <v>58</v>
      </c>
      <c r="N63" s="65" t="s">
        <v>98</v>
      </c>
      <c r="O63" s="30"/>
      <c r="P63" s="40">
        <f t="shared" si="72"/>
        <v>44287</v>
      </c>
      <c r="Q63" s="41">
        <v>0.11795</v>
      </c>
      <c r="R63" s="95">
        <v>0.1145</v>
      </c>
      <c r="S63" s="42">
        <f t="shared" si="73"/>
        <v>4291.1651999999931</v>
      </c>
      <c r="T63" s="41">
        <v>0.11086</v>
      </c>
      <c r="U63" s="95">
        <v>0.1145</v>
      </c>
      <c r="V63" s="43">
        <f t="shared" si="74"/>
        <v>-179.77232000000021</v>
      </c>
      <c r="W63" s="44"/>
      <c r="X63" s="38"/>
      <c r="Y63" s="42">
        <f t="shared" si="75"/>
        <v>0</v>
      </c>
      <c r="Z63" s="41"/>
      <c r="AA63" s="38"/>
      <c r="AB63" s="42">
        <f t="shared" si="76"/>
        <v>0</v>
      </c>
      <c r="AC63" s="45">
        <f t="shared" si="77"/>
        <v>4111.3928799999931</v>
      </c>
      <c r="AD63" s="46">
        <f t="shared" si="78"/>
        <v>946.58751902587517</v>
      </c>
    </row>
    <row r="64" spans="1:30" s="36" customFormat="1" ht="15" customHeight="1" x14ac:dyDescent="0.25">
      <c r="A64" s="127">
        <v>44256</v>
      </c>
      <c r="B64" s="37">
        <v>1335</v>
      </c>
      <c r="C64" s="37">
        <v>1250970</v>
      </c>
      <c r="D64" s="37">
        <v>45</v>
      </c>
      <c r="E64" s="37">
        <v>51130</v>
      </c>
      <c r="F64" s="37"/>
      <c r="G64" s="37"/>
      <c r="H64" s="37">
        <v>0</v>
      </c>
      <c r="I64" s="37">
        <v>0</v>
      </c>
      <c r="J64" s="37">
        <f t="shared" ref="J64:J66" si="79">B64+D64+F64+H64</f>
        <v>1380</v>
      </c>
      <c r="K64" s="37">
        <f t="shared" ref="K64:K66" si="80">C64+E64+G64+I64</f>
        <v>1302100</v>
      </c>
      <c r="L64" s="38" t="s">
        <v>52</v>
      </c>
      <c r="M64" s="39" t="s">
        <v>58</v>
      </c>
      <c r="N64" s="65" t="s">
        <v>98</v>
      </c>
      <c r="O64" s="30"/>
      <c r="P64" s="40">
        <f t="shared" si="72"/>
        <v>44256</v>
      </c>
      <c r="Q64" s="41">
        <v>0.11795</v>
      </c>
      <c r="R64" s="95">
        <v>0.1145</v>
      </c>
      <c r="S64" s="42">
        <f t="shared" si="73"/>
        <v>4315.8464999999933</v>
      </c>
      <c r="T64" s="41">
        <v>0.11086</v>
      </c>
      <c r="U64" s="95">
        <v>0.1145</v>
      </c>
      <c r="V64" s="43">
        <f t="shared" si="74"/>
        <v>-186.11320000000023</v>
      </c>
      <c r="W64" s="44"/>
      <c r="X64" s="38"/>
      <c r="Y64" s="42">
        <f t="shared" si="75"/>
        <v>0</v>
      </c>
      <c r="Z64" s="41"/>
      <c r="AA64" s="38"/>
      <c r="AB64" s="42">
        <f t="shared" si="76"/>
        <v>0</v>
      </c>
      <c r="AC64" s="45">
        <f t="shared" si="77"/>
        <v>4129.7332999999926</v>
      </c>
      <c r="AD64" s="46">
        <f t="shared" si="78"/>
        <v>937.05617977528095</v>
      </c>
    </row>
    <row r="65" spans="1:30" s="36" customFormat="1" ht="15" customHeight="1" x14ac:dyDescent="0.25">
      <c r="A65" s="127">
        <v>44228</v>
      </c>
      <c r="B65" s="37">
        <v>1390</v>
      </c>
      <c r="C65" s="37">
        <v>1570300</v>
      </c>
      <c r="D65" s="37">
        <v>45</v>
      </c>
      <c r="E65" s="37">
        <v>64195</v>
      </c>
      <c r="F65" s="37"/>
      <c r="G65" s="37"/>
      <c r="H65" s="37">
        <v>0</v>
      </c>
      <c r="I65" s="37">
        <v>0</v>
      </c>
      <c r="J65" s="37">
        <f t="shared" si="79"/>
        <v>1435</v>
      </c>
      <c r="K65" s="37">
        <f t="shared" si="80"/>
        <v>1634495</v>
      </c>
      <c r="L65" s="38" t="s">
        <v>52</v>
      </c>
      <c r="M65" s="39" t="s">
        <v>58</v>
      </c>
      <c r="N65" s="65" t="s">
        <v>98</v>
      </c>
      <c r="O65" s="30"/>
      <c r="P65" s="40">
        <f t="shared" si="72"/>
        <v>44228</v>
      </c>
      <c r="Q65" s="41">
        <v>0.11795</v>
      </c>
      <c r="R65" s="95">
        <v>0.1145</v>
      </c>
      <c r="S65" s="42">
        <f t="shared" si="73"/>
        <v>5417.5349999999917</v>
      </c>
      <c r="T65" s="41">
        <v>0.11086</v>
      </c>
      <c r="U65" s="95">
        <v>0.1145</v>
      </c>
      <c r="V65" s="43">
        <f t="shared" si="74"/>
        <v>-233.66980000000027</v>
      </c>
      <c r="W65" s="44"/>
      <c r="X65" s="38"/>
      <c r="Y65" s="42">
        <f t="shared" si="75"/>
        <v>0</v>
      </c>
      <c r="Z65" s="41"/>
      <c r="AA65" s="38"/>
      <c r="AB65" s="42">
        <f t="shared" si="76"/>
        <v>0</v>
      </c>
      <c r="AC65" s="45">
        <f t="shared" si="77"/>
        <v>5183.8651999999911</v>
      </c>
      <c r="AD65" s="46">
        <f t="shared" si="78"/>
        <v>1129.7122302158273</v>
      </c>
    </row>
    <row r="66" spans="1:30" s="36" customFormat="1" ht="15" customHeight="1" x14ac:dyDescent="0.25">
      <c r="A66" s="127">
        <v>44197</v>
      </c>
      <c r="B66" s="37">
        <v>1307</v>
      </c>
      <c r="C66" s="37">
        <v>1457364</v>
      </c>
      <c r="D66" s="37">
        <v>44</v>
      </c>
      <c r="E66" s="37">
        <v>61171</v>
      </c>
      <c r="F66" s="37"/>
      <c r="G66" s="37"/>
      <c r="H66" s="37">
        <v>0</v>
      </c>
      <c r="I66" s="37">
        <v>0</v>
      </c>
      <c r="J66" s="37">
        <f t="shared" si="79"/>
        <v>1351</v>
      </c>
      <c r="K66" s="37">
        <f t="shared" si="80"/>
        <v>1518535</v>
      </c>
      <c r="L66" s="38" t="s">
        <v>52</v>
      </c>
      <c r="M66" s="39" t="s">
        <v>58</v>
      </c>
      <c r="N66" s="65" t="s">
        <v>98</v>
      </c>
      <c r="O66" s="30"/>
      <c r="P66" s="40">
        <f>A66</f>
        <v>44197</v>
      </c>
      <c r="Q66" s="41">
        <v>0.11795</v>
      </c>
      <c r="R66" s="95">
        <v>0.1145</v>
      </c>
      <c r="S66" s="42">
        <f>(Q66-R66)*C66</f>
        <v>5027.9057999999923</v>
      </c>
      <c r="T66" s="41">
        <v>0.11086</v>
      </c>
      <c r="U66" s="95">
        <v>0.1145</v>
      </c>
      <c r="V66" s="43">
        <f>(T66-U66)*E66</f>
        <v>-222.66244000000026</v>
      </c>
      <c r="W66" s="44"/>
      <c r="X66" s="38"/>
      <c r="Y66" s="42">
        <f>(W66-X66)*G66</f>
        <v>0</v>
      </c>
      <c r="Z66" s="41"/>
      <c r="AA66" s="38"/>
      <c r="AB66" s="42">
        <f>(Z66-AA66)*I66</f>
        <v>0</v>
      </c>
      <c r="AC66" s="45">
        <f>AB66+Y66+S66+V66</f>
        <v>4805.2433599999922</v>
      </c>
      <c r="AD66" s="46">
        <f t="shared" si="78"/>
        <v>1115.0451415455241</v>
      </c>
    </row>
    <row r="67" spans="1:30" s="36" customFormat="1" x14ac:dyDescent="0.25">
      <c r="A67" s="127">
        <v>44166</v>
      </c>
      <c r="B67" s="37">
        <v>1394</v>
      </c>
      <c r="C67" s="37">
        <v>1847470</v>
      </c>
      <c r="D67" s="37">
        <v>71</v>
      </c>
      <c r="E67" s="37">
        <v>68681</v>
      </c>
      <c r="F67" s="37"/>
      <c r="G67" s="37"/>
      <c r="H67" s="37">
        <v>1</v>
      </c>
      <c r="I67" s="37">
        <v>1503</v>
      </c>
      <c r="J67" s="37">
        <f t="shared" ref="J67:K82" si="81">B67+D67+F67+H67</f>
        <v>1466</v>
      </c>
      <c r="K67" s="37">
        <f t="shared" si="81"/>
        <v>1917654</v>
      </c>
      <c r="L67" s="38" t="s">
        <v>11</v>
      </c>
      <c r="M67" s="39" t="s">
        <v>43</v>
      </c>
      <c r="N67" s="65" t="s">
        <v>69</v>
      </c>
      <c r="O67" s="30"/>
      <c r="P67" s="40">
        <f>A67</f>
        <v>44166</v>
      </c>
      <c r="Q67" s="41">
        <v>9.8769999999999997E-2</v>
      </c>
      <c r="R67" s="38">
        <v>0.10981</v>
      </c>
      <c r="S67" s="42">
        <f>(Q67-R67)*C67</f>
        <v>-20396.068800000015</v>
      </c>
      <c r="T67" s="41">
        <v>9.4600000000000004E-2</v>
      </c>
      <c r="U67" s="38">
        <v>0.10981</v>
      </c>
      <c r="V67" s="43">
        <f>(T67-U67)*E67</f>
        <v>-1044.6380100000001</v>
      </c>
      <c r="W67" s="44"/>
      <c r="X67" s="38"/>
      <c r="Y67" s="42">
        <f>(W67-X67)*G67</f>
        <v>0</v>
      </c>
      <c r="Z67" s="41">
        <v>9.4600000000000004E-2</v>
      </c>
      <c r="AA67" s="38">
        <v>0.10981</v>
      </c>
      <c r="AB67" s="42">
        <f>(Z67-AA67)*I67</f>
        <v>-22.86063</v>
      </c>
      <c r="AC67" s="45">
        <f>AB67+Y67+S67+V67</f>
        <v>-21463.567440000013</v>
      </c>
      <c r="AD67" s="46">
        <f t="shared" si="78"/>
        <v>1325.3012912482066</v>
      </c>
    </row>
    <row r="68" spans="1:30" s="36" customFormat="1" x14ac:dyDescent="0.25">
      <c r="A68" s="127">
        <v>44136</v>
      </c>
      <c r="B68" s="37">
        <v>1400</v>
      </c>
      <c r="C68" s="37">
        <v>1538012</v>
      </c>
      <c r="D68" s="37">
        <v>71</v>
      </c>
      <c r="E68" s="37">
        <v>58188</v>
      </c>
      <c r="F68" s="37"/>
      <c r="G68" s="37"/>
      <c r="H68" s="37">
        <v>1</v>
      </c>
      <c r="I68" s="37">
        <v>1393</v>
      </c>
      <c r="J68" s="37">
        <f t="shared" si="81"/>
        <v>1472</v>
      </c>
      <c r="K68" s="37">
        <f t="shared" si="81"/>
        <v>1597593</v>
      </c>
      <c r="L68" s="38" t="s">
        <v>11</v>
      </c>
      <c r="M68" s="39" t="s">
        <v>43</v>
      </c>
      <c r="N68" s="65" t="s">
        <v>69</v>
      </c>
      <c r="O68" s="30"/>
      <c r="P68" s="40">
        <f>A68</f>
        <v>44136</v>
      </c>
      <c r="Q68" s="41">
        <v>9.8769999999999997E-2</v>
      </c>
      <c r="R68" s="38">
        <v>0.10981</v>
      </c>
      <c r="S68" s="42">
        <f>(Q68-R68)*C68</f>
        <v>-16979.652480000012</v>
      </c>
      <c r="T68" s="41">
        <v>9.4600000000000004E-2</v>
      </c>
      <c r="U68" s="38">
        <v>0.10981</v>
      </c>
      <c r="V68" s="43">
        <f>(T68-U68)*E68</f>
        <v>-885.03948000000003</v>
      </c>
      <c r="W68" s="44"/>
      <c r="X68" s="38"/>
      <c r="Y68" s="42">
        <f>(W68-X68)*G68</f>
        <v>0</v>
      </c>
      <c r="Z68" s="41">
        <v>9.4600000000000004E-2</v>
      </c>
      <c r="AA68" s="38">
        <v>0.10981</v>
      </c>
      <c r="AB68" s="42">
        <f>(Z68-AA68)*I68</f>
        <v>-21.187530000000002</v>
      </c>
      <c r="AC68" s="45">
        <f>AB68+Y68+S68+V68</f>
        <v>-17885.87949000001</v>
      </c>
      <c r="AD68" s="46">
        <f t="shared" si="78"/>
        <v>1098.58</v>
      </c>
    </row>
    <row r="69" spans="1:30" s="36" customFormat="1" x14ac:dyDescent="0.25">
      <c r="A69" s="127">
        <v>44105</v>
      </c>
      <c r="B69" s="37">
        <v>1409</v>
      </c>
      <c r="C69" s="37">
        <v>1178919</v>
      </c>
      <c r="D69" s="37">
        <v>72</v>
      </c>
      <c r="E69" s="37">
        <v>51208</v>
      </c>
      <c r="F69" s="37"/>
      <c r="G69" s="37"/>
      <c r="H69" s="37">
        <v>1</v>
      </c>
      <c r="I69" s="37">
        <v>1309</v>
      </c>
      <c r="J69" s="37">
        <f t="shared" si="81"/>
        <v>1482</v>
      </c>
      <c r="K69" s="37">
        <f t="shared" si="81"/>
        <v>1231436</v>
      </c>
      <c r="L69" s="38" t="s">
        <v>11</v>
      </c>
      <c r="M69" s="39" t="s">
        <v>43</v>
      </c>
      <c r="N69" s="65" t="s">
        <v>69</v>
      </c>
      <c r="O69" s="30"/>
      <c r="P69" s="40">
        <f>A69</f>
        <v>44105</v>
      </c>
      <c r="Q69" s="41">
        <v>9.8769999999999997E-2</v>
      </c>
      <c r="R69" s="38">
        <v>0.10981</v>
      </c>
      <c r="S69" s="42">
        <f>(Q69-R69)*C69</f>
        <v>-13015.265760000009</v>
      </c>
      <c r="T69" s="41">
        <v>9.4600000000000004E-2</v>
      </c>
      <c r="U69" s="38">
        <v>0.10981</v>
      </c>
      <c r="V69" s="43">
        <f>(T69-U69)*E69</f>
        <v>-778.87368000000004</v>
      </c>
      <c r="W69" s="44"/>
      <c r="X69" s="38"/>
      <c r="Y69" s="42">
        <f>(W69-X69)*G69</f>
        <v>0</v>
      </c>
      <c r="Z69" s="41">
        <v>9.4600000000000004E-2</v>
      </c>
      <c r="AA69" s="38">
        <v>0.10981</v>
      </c>
      <c r="AB69" s="42">
        <f>(Z69-AA69)*I69</f>
        <v>-19.909890000000001</v>
      </c>
      <c r="AC69" s="45">
        <f>AB69+Y69+S69+V69</f>
        <v>-13814.049330000011</v>
      </c>
      <c r="AD69" s="46">
        <f t="shared" si="78"/>
        <v>836.70617459190919</v>
      </c>
    </row>
    <row r="70" spans="1:30" s="36" customFormat="1" x14ac:dyDescent="0.25">
      <c r="A70" s="127">
        <v>44075</v>
      </c>
      <c r="B70" s="37">
        <v>1417</v>
      </c>
      <c r="C70" s="37">
        <v>1167926</v>
      </c>
      <c r="D70" s="37">
        <v>71</v>
      </c>
      <c r="E70" s="37">
        <v>53397</v>
      </c>
      <c r="F70" s="37"/>
      <c r="G70" s="37"/>
      <c r="H70" s="37">
        <v>1</v>
      </c>
      <c r="I70" s="37">
        <v>1129</v>
      </c>
      <c r="J70" s="37">
        <f t="shared" si="81"/>
        <v>1489</v>
      </c>
      <c r="K70" s="37">
        <f t="shared" si="81"/>
        <v>1222452</v>
      </c>
      <c r="L70" s="38" t="s">
        <v>11</v>
      </c>
      <c r="M70" s="39" t="s">
        <v>43</v>
      </c>
      <c r="N70" s="65" t="s">
        <v>69</v>
      </c>
      <c r="O70" s="30"/>
      <c r="P70" s="40">
        <f>A70</f>
        <v>44075</v>
      </c>
      <c r="Q70" s="41">
        <v>9.8769999999999997E-2</v>
      </c>
      <c r="R70" s="38">
        <v>0.10981</v>
      </c>
      <c r="S70" s="42">
        <f>(Q70-R70)*C70</f>
        <v>-12893.90304000001</v>
      </c>
      <c r="T70" s="41">
        <v>9.4600000000000004E-2</v>
      </c>
      <c r="U70" s="38">
        <v>0.10981</v>
      </c>
      <c r="V70" s="43">
        <f>(T70-U70)*E70</f>
        <v>-812.1683700000001</v>
      </c>
      <c r="W70" s="44"/>
      <c r="X70" s="38"/>
      <c r="Y70" s="42">
        <f>(W70-X70)*G70</f>
        <v>0</v>
      </c>
      <c r="Z70" s="41">
        <v>9.4600000000000004E-2</v>
      </c>
      <c r="AA70" s="38">
        <v>0.10981</v>
      </c>
      <c r="AB70" s="42">
        <f>(Z70-AA70)*I70</f>
        <v>-17.172090000000001</v>
      </c>
      <c r="AC70" s="45">
        <f>AB70+Y70+S70+V70</f>
        <v>-13723.24350000001</v>
      </c>
      <c r="AD70" s="46">
        <f t="shared" si="78"/>
        <v>824.22441778405084</v>
      </c>
    </row>
    <row r="71" spans="1:30" s="36" customFormat="1" x14ac:dyDescent="0.25">
      <c r="A71" s="127">
        <v>44044</v>
      </c>
      <c r="B71" s="37">
        <v>1435</v>
      </c>
      <c r="C71" s="37">
        <v>1889222</v>
      </c>
      <c r="D71" s="37">
        <v>73</v>
      </c>
      <c r="E71" s="37">
        <v>67521</v>
      </c>
      <c r="F71" s="37"/>
      <c r="G71" s="37"/>
      <c r="H71" s="37">
        <v>1</v>
      </c>
      <c r="I71" s="37">
        <v>1025</v>
      </c>
      <c r="J71" s="37">
        <f t="shared" si="81"/>
        <v>1509</v>
      </c>
      <c r="K71" s="37">
        <f t="shared" si="81"/>
        <v>1957768</v>
      </c>
      <c r="L71" s="38" t="s">
        <v>11</v>
      </c>
      <c r="M71" s="39" t="s">
        <v>43</v>
      </c>
      <c r="N71" s="65" t="s">
        <v>69</v>
      </c>
      <c r="O71" s="30"/>
      <c r="P71" s="40">
        <f t="shared" ref="P71:P93" si="82">A71</f>
        <v>44044</v>
      </c>
      <c r="Q71" s="41">
        <v>9.8769999999999997E-2</v>
      </c>
      <c r="R71" s="38">
        <v>0.10981</v>
      </c>
      <c r="S71" s="42">
        <f t="shared" ref="S71:S93" si="83">(Q71-R71)*C71</f>
        <v>-20857.010880000016</v>
      </c>
      <c r="T71" s="41">
        <v>9.4600000000000004E-2</v>
      </c>
      <c r="U71" s="38">
        <v>0.10981</v>
      </c>
      <c r="V71" s="43">
        <f t="shared" ref="V71:V93" si="84">(T71-U71)*E71</f>
        <v>-1026.99441</v>
      </c>
      <c r="W71" s="44"/>
      <c r="X71" s="38"/>
      <c r="Y71" s="42">
        <f t="shared" ref="Y71:Y93" si="85">(W71-X71)*G71</f>
        <v>0</v>
      </c>
      <c r="Z71" s="41">
        <v>9.4600000000000004E-2</v>
      </c>
      <c r="AA71" s="38">
        <v>0.10981</v>
      </c>
      <c r="AB71" s="42">
        <f t="shared" ref="AB71:AB93" si="86">(Z71-AA71)*I71</f>
        <v>-15.590250000000001</v>
      </c>
      <c r="AC71" s="45">
        <f t="shared" ref="AC71:AC93" si="87">AB71+Y71+S71+V71</f>
        <v>-21899.595540000017</v>
      </c>
      <c r="AD71" s="46">
        <f t="shared" si="78"/>
        <v>1316.5310104529617</v>
      </c>
    </row>
    <row r="72" spans="1:30" s="36" customFormat="1" x14ac:dyDescent="0.25">
      <c r="A72" s="127">
        <v>44013</v>
      </c>
      <c r="B72" s="37">
        <v>1441</v>
      </c>
      <c r="C72" s="37">
        <v>1923264</v>
      </c>
      <c r="D72" s="37">
        <v>73</v>
      </c>
      <c r="E72" s="37">
        <v>63971</v>
      </c>
      <c r="F72" s="37"/>
      <c r="G72" s="37"/>
      <c r="H72" s="37">
        <v>1</v>
      </c>
      <c r="I72" s="37">
        <v>919</v>
      </c>
      <c r="J72" s="37">
        <f t="shared" si="81"/>
        <v>1515</v>
      </c>
      <c r="K72" s="37">
        <f t="shared" si="81"/>
        <v>1988154</v>
      </c>
      <c r="L72" s="38" t="s">
        <v>11</v>
      </c>
      <c r="M72" s="39" t="s">
        <v>43</v>
      </c>
      <c r="N72" s="65" t="s">
        <v>69</v>
      </c>
      <c r="O72" s="30"/>
      <c r="P72" s="40">
        <f t="shared" si="82"/>
        <v>44013</v>
      </c>
      <c r="Q72" s="41">
        <v>9.8769999999999997E-2</v>
      </c>
      <c r="R72" s="38">
        <v>0.10981</v>
      </c>
      <c r="S72" s="42">
        <f t="shared" si="83"/>
        <v>-21232.834560000014</v>
      </c>
      <c r="T72" s="41">
        <v>9.4600000000000004E-2</v>
      </c>
      <c r="U72" s="38">
        <v>0.10981</v>
      </c>
      <c r="V72" s="43">
        <f t="shared" si="84"/>
        <v>-972.99891000000014</v>
      </c>
      <c r="W72" s="44"/>
      <c r="X72" s="38"/>
      <c r="Y72" s="42">
        <f t="shared" si="85"/>
        <v>0</v>
      </c>
      <c r="Z72" s="41">
        <v>9.4600000000000004E-2</v>
      </c>
      <c r="AA72" s="38">
        <v>0.10981</v>
      </c>
      <c r="AB72" s="42">
        <f t="shared" si="86"/>
        <v>-13.977990000000002</v>
      </c>
      <c r="AC72" s="45">
        <f t="shared" si="87"/>
        <v>-22219.811460000012</v>
      </c>
      <c r="AD72" s="46">
        <f t="shared" si="78"/>
        <v>1334.673143650243</v>
      </c>
    </row>
    <row r="73" spans="1:30" s="36" customFormat="1" x14ac:dyDescent="0.25">
      <c r="A73" s="127">
        <v>43983</v>
      </c>
      <c r="B73" s="37">
        <v>1449</v>
      </c>
      <c r="C73" s="37">
        <v>1549742</v>
      </c>
      <c r="D73" s="37">
        <v>73</v>
      </c>
      <c r="E73" s="37">
        <v>55639</v>
      </c>
      <c r="F73" s="37"/>
      <c r="G73" s="37"/>
      <c r="H73" s="37">
        <v>1</v>
      </c>
      <c r="I73" s="37">
        <v>858</v>
      </c>
      <c r="J73" s="37">
        <f t="shared" si="81"/>
        <v>1523</v>
      </c>
      <c r="K73" s="37">
        <f t="shared" si="81"/>
        <v>1606239</v>
      </c>
      <c r="L73" s="38" t="s">
        <v>11</v>
      </c>
      <c r="M73" s="39" t="s">
        <v>43</v>
      </c>
      <c r="N73" s="65" t="s">
        <v>69</v>
      </c>
      <c r="O73" s="30"/>
      <c r="P73" s="40">
        <f t="shared" si="82"/>
        <v>43983</v>
      </c>
      <c r="Q73" s="41">
        <v>0.12517</v>
      </c>
      <c r="R73" s="38">
        <v>0.10981</v>
      </c>
      <c r="S73" s="42">
        <f t="shared" si="83"/>
        <v>23804.037119999997</v>
      </c>
      <c r="T73" s="41">
        <v>0.12007000000000001</v>
      </c>
      <c r="U73" s="38">
        <v>0.10981</v>
      </c>
      <c r="V73" s="43">
        <f t="shared" si="84"/>
        <v>570.85614000000032</v>
      </c>
      <c r="W73" s="44"/>
      <c r="X73" s="38"/>
      <c r="Y73" s="42">
        <f t="shared" si="85"/>
        <v>0</v>
      </c>
      <c r="Z73" s="41">
        <v>0.12007000000000001</v>
      </c>
      <c r="AA73" s="38">
        <v>0.10981</v>
      </c>
      <c r="AB73" s="42">
        <f t="shared" si="86"/>
        <v>8.8030800000000049</v>
      </c>
      <c r="AC73" s="45">
        <f t="shared" si="87"/>
        <v>24383.696339999999</v>
      </c>
      <c r="AD73" s="46">
        <f t="shared" si="78"/>
        <v>1069.5251897860594</v>
      </c>
    </row>
    <row r="74" spans="1:30" s="36" customFormat="1" x14ac:dyDescent="0.25">
      <c r="A74" s="127">
        <v>43952</v>
      </c>
      <c r="B74" s="37">
        <v>1462</v>
      </c>
      <c r="C74" s="37">
        <v>1326998</v>
      </c>
      <c r="D74" s="37">
        <v>73</v>
      </c>
      <c r="E74" s="37">
        <v>44034</v>
      </c>
      <c r="F74" s="37"/>
      <c r="G74" s="37"/>
      <c r="H74" s="37">
        <v>1</v>
      </c>
      <c r="I74" s="37">
        <v>949</v>
      </c>
      <c r="J74" s="37">
        <f t="shared" si="81"/>
        <v>1536</v>
      </c>
      <c r="K74" s="37">
        <f t="shared" si="81"/>
        <v>1371981</v>
      </c>
      <c r="L74" s="38" t="s">
        <v>11</v>
      </c>
      <c r="M74" s="39" t="s">
        <v>43</v>
      </c>
      <c r="N74" s="65" t="s">
        <v>69</v>
      </c>
      <c r="O74" s="30"/>
      <c r="P74" s="40">
        <f t="shared" si="82"/>
        <v>43952</v>
      </c>
      <c r="Q74" s="41">
        <v>0.12517</v>
      </c>
      <c r="R74" s="38">
        <v>0.10981</v>
      </c>
      <c r="S74" s="42">
        <f t="shared" si="83"/>
        <v>20382.689279999999</v>
      </c>
      <c r="T74" s="41">
        <v>0.12007000000000001</v>
      </c>
      <c r="U74" s="38">
        <v>0.10981</v>
      </c>
      <c r="V74" s="43">
        <f t="shared" si="84"/>
        <v>451.78884000000022</v>
      </c>
      <c r="W74" s="44"/>
      <c r="X74" s="38"/>
      <c r="Y74" s="42">
        <f t="shared" si="85"/>
        <v>0</v>
      </c>
      <c r="Z74" s="41">
        <v>0.12007000000000001</v>
      </c>
      <c r="AA74" s="38">
        <v>0.10981</v>
      </c>
      <c r="AB74" s="42">
        <f t="shared" si="86"/>
        <v>9.7367400000000046</v>
      </c>
      <c r="AC74" s="45">
        <f t="shared" si="87"/>
        <v>20844.21486</v>
      </c>
      <c r="AD74" s="46">
        <f t="shared" si="78"/>
        <v>907.65937072503425</v>
      </c>
    </row>
    <row r="75" spans="1:30" s="36" customFormat="1" x14ac:dyDescent="0.25">
      <c r="A75" s="127">
        <v>43922</v>
      </c>
      <c r="B75" s="37">
        <v>1471</v>
      </c>
      <c r="C75" s="37">
        <v>1325156</v>
      </c>
      <c r="D75" s="37">
        <v>73</v>
      </c>
      <c r="E75" s="37">
        <v>49038</v>
      </c>
      <c r="F75" s="37"/>
      <c r="G75" s="37"/>
      <c r="H75" s="37">
        <v>1</v>
      </c>
      <c r="I75" s="37">
        <v>1035</v>
      </c>
      <c r="J75" s="37">
        <f t="shared" si="81"/>
        <v>1545</v>
      </c>
      <c r="K75" s="37">
        <f t="shared" si="81"/>
        <v>1375229</v>
      </c>
      <c r="L75" s="38" t="s">
        <v>11</v>
      </c>
      <c r="M75" s="39" t="s">
        <v>43</v>
      </c>
      <c r="N75" s="65" t="s">
        <v>69</v>
      </c>
      <c r="O75" s="30"/>
      <c r="P75" s="40">
        <f t="shared" si="82"/>
        <v>43922</v>
      </c>
      <c r="Q75" s="41">
        <v>0.12517</v>
      </c>
      <c r="R75" s="38">
        <v>0.10981</v>
      </c>
      <c r="S75" s="42">
        <f t="shared" si="83"/>
        <v>20354.396159999997</v>
      </c>
      <c r="T75" s="41">
        <v>0.12007000000000001</v>
      </c>
      <c r="U75" s="38">
        <v>0.10981</v>
      </c>
      <c r="V75" s="43">
        <f t="shared" si="84"/>
        <v>503.12988000000024</v>
      </c>
      <c r="W75" s="44"/>
      <c r="X75" s="38"/>
      <c r="Y75" s="42">
        <f t="shared" si="85"/>
        <v>0</v>
      </c>
      <c r="Z75" s="41">
        <v>0.12007000000000001</v>
      </c>
      <c r="AA75" s="38">
        <v>0.10981</v>
      </c>
      <c r="AB75" s="42">
        <f t="shared" si="86"/>
        <v>10.619100000000005</v>
      </c>
      <c r="AC75" s="45">
        <f t="shared" si="87"/>
        <v>20868.145139999997</v>
      </c>
      <c r="AD75" s="46">
        <f t="shared" si="78"/>
        <v>900.85384092454115</v>
      </c>
    </row>
    <row r="76" spans="1:30" s="36" customFormat="1" x14ac:dyDescent="0.25">
      <c r="A76" s="127">
        <v>43891</v>
      </c>
      <c r="B76" s="37">
        <v>1483</v>
      </c>
      <c r="C76" s="37">
        <v>1191538</v>
      </c>
      <c r="D76" s="37">
        <v>73</v>
      </c>
      <c r="E76" s="37">
        <v>50142</v>
      </c>
      <c r="F76" s="37"/>
      <c r="G76" s="37"/>
      <c r="H76" s="37">
        <v>1</v>
      </c>
      <c r="I76" s="37">
        <v>1216</v>
      </c>
      <c r="J76" s="37">
        <f t="shared" si="81"/>
        <v>1557</v>
      </c>
      <c r="K76" s="37">
        <f t="shared" si="81"/>
        <v>1242896</v>
      </c>
      <c r="L76" s="38" t="s">
        <v>11</v>
      </c>
      <c r="M76" s="39" t="s">
        <v>43</v>
      </c>
      <c r="N76" s="65" t="s">
        <v>69</v>
      </c>
      <c r="O76" s="30"/>
      <c r="P76" s="40">
        <f t="shared" si="82"/>
        <v>43891</v>
      </c>
      <c r="Q76" s="41">
        <v>0.12517</v>
      </c>
      <c r="R76" s="38">
        <v>0.10981</v>
      </c>
      <c r="S76" s="42">
        <f t="shared" si="83"/>
        <v>18302.023679999998</v>
      </c>
      <c r="T76" s="41">
        <v>0.12007000000000001</v>
      </c>
      <c r="U76" s="38">
        <v>0.10981</v>
      </c>
      <c r="V76" s="43">
        <f t="shared" si="84"/>
        <v>514.45692000000031</v>
      </c>
      <c r="W76" s="44"/>
      <c r="X76" s="38"/>
      <c r="Y76" s="42">
        <f t="shared" si="85"/>
        <v>0</v>
      </c>
      <c r="Z76" s="41">
        <v>0.12007000000000001</v>
      </c>
      <c r="AA76" s="38">
        <v>0.10981</v>
      </c>
      <c r="AB76" s="42">
        <f t="shared" si="86"/>
        <v>12.476160000000007</v>
      </c>
      <c r="AC76" s="45">
        <f t="shared" si="87"/>
        <v>18828.956759999997</v>
      </c>
      <c r="AD76" s="46">
        <f t="shared" si="78"/>
        <v>803.4645987862441</v>
      </c>
    </row>
    <row r="77" spans="1:30" s="36" customFormat="1" x14ac:dyDescent="0.25">
      <c r="A77" s="127">
        <v>43862</v>
      </c>
      <c r="B77" s="37">
        <v>1490</v>
      </c>
      <c r="C77" s="37">
        <v>1371850</v>
      </c>
      <c r="D77" s="37">
        <v>73</v>
      </c>
      <c r="E77" s="37">
        <v>62795</v>
      </c>
      <c r="F77" s="37"/>
      <c r="G77" s="37"/>
      <c r="H77" s="37">
        <v>1</v>
      </c>
      <c r="I77" s="37">
        <v>1226</v>
      </c>
      <c r="J77" s="37">
        <f t="shared" si="81"/>
        <v>1564</v>
      </c>
      <c r="K77" s="37">
        <f t="shared" si="81"/>
        <v>1435871</v>
      </c>
      <c r="L77" s="38" t="s">
        <v>11</v>
      </c>
      <c r="M77" s="39" t="s">
        <v>43</v>
      </c>
      <c r="N77" s="65" t="s">
        <v>69</v>
      </c>
      <c r="O77" s="30"/>
      <c r="P77" s="40">
        <f t="shared" si="82"/>
        <v>43862</v>
      </c>
      <c r="Q77" s="41">
        <v>0.12517</v>
      </c>
      <c r="R77" s="38">
        <v>0.10981</v>
      </c>
      <c r="S77" s="42">
        <f t="shared" si="83"/>
        <v>21071.615999999998</v>
      </c>
      <c r="T77" s="41">
        <v>0.12007000000000001</v>
      </c>
      <c r="U77" s="38">
        <v>0.10981</v>
      </c>
      <c r="V77" s="43">
        <f t="shared" si="84"/>
        <v>644.27670000000035</v>
      </c>
      <c r="W77" s="44"/>
      <c r="X77" s="38"/>
      <c r="Y77" s="42">
        <f t="shared" si="85"/>
        <v>0</v>
      </c>
      <c r="Z77" s="41">
        <v>0.12007000000000001</v>
      </c>
      <c r="AA77" s="38">
        <v>0.10981</v>
      </c>
      <c r="AB77" s="42">
        <f t="shared" si="86"/>
        <v>12.578760000000006</v>
      </c>
      <c r="AC77" s="45">
        <f t="shared" si="87"/>
        <v>21728.471460000001</v>
      </c>
      <c r="AD77" s="46">
        <f t="shared" si="78"/>
        <v>920.70469798657723</v>
      </c>
    </row>
    <row r="78" spans="1:30" s="36" customFormat="1" x14ac:dyDescent="0.25">
      <c r="A78" s="127">
        <v>43831</v>
      </c>
      <c r="B78" s="37">
        <v>1392</v>
      </c>
      <c r="C78" s="37">
        <v>1570002</v>
      </c>
      <c r="D78" s="37">
        <v>69</v>
      </c>
      <c r="E78" s="37">
        <v>64037</v>
      </c>
      <c r="F78" s="37"/>
      <c r="G78" s="37"/>
      <c r="H78" s="37">
        <v>1</v>
      </c>
      <c r="I78" s="37">
        <v>1466</v>
      </c>
      <c r="J78" s="37">
        <f t="shared" si="81"/>
        <v>1462</v>
      </c>
      <c r="K78" s="37">
        <f t="shared" si="81"/>
        <v>1635505</v>
      </c>
      <c r="L78" s="38" t="s">
        <v>11</v>
      </c>
      <c r="M78" s="39" t="s">
        <v>43</v>
      </c>
      <c r="N78" s="65" t="s">
        <v>69</v>
      </c>
      <c r="O78" s="30"/>
      <c r="P78" s="40">
        <f t="shared" si="82"/>
        <v>43831</v>
      </c>
      <c r="Q78" s="41">
        <v>0.12517</v>
      </c>
      <c r="R78" s="38">
        <v>0.10981</v>
      </c>
      <c r="S78" s="42">
        <f t="shared" si="83"/>
        <v>24115.23072</v>
      </c>
      <c r="T78" s="41">
        <v>0.12007000000000001</v>
      </c>
      <c r="U78" s="38">
        <v>0.10981</v>
      </c>
      <c r="V78" s="43">
        <f t="shared" si="84"/>
        <v>657.01962000000037</v>
      </c>
      <c r="W78" s="44"/>
      <c r="X78" s="38"/>
      <c r="Y78" s="42">
        <f t="shared" si="85"/>
        <v>0</v>
      </c>
      <c r="Z78" s="41">
        <v>0.12007000000000001</v>
      </c>
      <c r="AA78" s="38">
        <v>0.10981</v>
      </c>
      <c r="AB78" s="42">
        <f t="shared" si="86"/>
        <v>15.041160000000009</v>
      </c>
      <c r="AC78" s="45">
        <f t="shared" si="87"/>
        <v>24787.291499999999</v>
      </c>
      <c r="AD78" s="46">
        <f t="shared" si="78"/>
        <v>1127.875</v>
      </c>
    </row>
    <row r="79" spans="1:30" s="36" customFormat="1" x14ac:dyDescent="0.25">
      <c r="A79" s="127">
        <v>43800</v>
      </c>
      <c r="B79" s="37">
        <v>1396</v>
      </c>
      <c r="C79" s="37">
        <v>1613254</v>
      </c>
      <c r="D79" s="37">
        <v>69</v>
      </c>
      <c r="E79" s="37">
        <v>62008</v>
      </c>
      <c r="F79" s="37"/>
      <c r="G79" s="37"/>
      <c r="H79" s="37">
        <v>1</v>
      </c>
      <c r="I79" s="37">
        <v>1503</v>
      </c>
      <c r="J79" s="37">
        <f t="shared" si="81"/>
        <v>1466</v>
      </c>
      <c r="K79" s="37">
        <f t="shared" si="81"/>
        <v>1676765</v>
      </c>
      <c r="L79" s="38" t="s">
        <v>11</v>
      </c>
      <c r="M79" s="39" t="s">
        <v>43</v>
      </c>
      <c r="N79" s="65" t="s">
        <v>69</v>
      </c>
      <c r="O79" s="30"/>
      <c r="P79" s="40">
        <f t="shared" si="82"/>
        <v>43800</v>
      </c>
      <c r="Q79" s="41">
        <v>0.10836</v>
      </c>
      <c r="R79" s="38">
        <v>0.10981</v>
      </c>
      <c r="S79" s="42">
        <f t="shared" si="83"/>
        <v>-2339.2183000000109</v>
      </c>
      <c r="T79" s="41">
        <v>0.10569000000000001</v>
      </c>
      <c r="U79" s="38">
        <v>0.10981</v>
      </c>
      <c r="V79" s="43">
        <f t="shared" si="84"/>
        <v>-255.47295999999992</v>
      </c>
      <c r="W79" s="44"/>
      <c r="X79" s="38"/>
      <c r="Y79" s="42">
        <f t="shared" si="85"/>
        <v>0</v>
      </c>
      <c r="Z79" s="41">
        <v>0.10569000000000001</v>
      </c>
      <c r="AA79" s="38">
        <v>0.10981</v>
      </c>
      <c r="AB79" s="42">
        <f t="shared" si="86"/>
        <v>-6.1923599999999981</v>
      </c>
      <c r="AC79" s="45">
        <f t="shared" si="87"/>
        <v>-2600.883620000011</v>
      </c>
      <c r="AD79" s="46">
        <f t="shared" si="78"/>
        <v>1155.6260744985673</v>
      </c>
    </row>
    <row r="80" spans="1:30" s="36" customFormat="1" x14ac:dyDescent="0.25">
      <c r="A80" s="127">
        <v>43770</v>
      </c>
      <c r="B80" s="37">
        <v>1406</v>
      </c>
      <c r="C80" s="37">
        <v>1521136</v>
      </c>
      <c r="D80" s="37">
        <v>70</v>
      </c>
      <c r="E80" s="37">
        <v>59084</v>
      </c>
      <c r="F80" s="37"/>
      <c r="G80" s="37"/>
      <c r="H80" s="37">
        <v>1</v>
      </c>
      <c r="I80" s="37">
        <v>1393</v>
      </c>
      <c r="J80" s="37">
        <f t="shared" si="81"/>
        <v>1477</v>
      </c>
      <c r="K80" s="37">
        <f t="shared" si="81"/>
        <v>1581613</v>
      </c>
      <c r="L80" s="38" t="s">
        <v>11</v>
      </c>
      <c r="M80" s="39" t="s">
        <v>43</v>
      </c>
      <c r="N80" s="65" t="s">
        <v>69</v>
      </c>
      <c r="O80" s="30"/>
      <c r="P80" s="40">
        <f t="shared" si="82"/>
        <v>43770</v>
      </c>
      <c r="Q80" s="41">
        <v>0.10836</v>
      </c>
      <c r="R80" s="38">
        <v>0.10981</v>
      </c>
      <c r="S80" s="42">
        <f t="shared" si="83"/>
        <v>-2205.6472000000103</v>
      </c>
      <c r="T80" s="41">
        <v>0.10569000000000001</v>
      </c>
      <c r="U80" s="38">
        <v>0.10981</v>
      </c>
      <c r="V80" s="43">
        <f t="shared" si="84"/>
        <v>-243.42607999999993</v>
      </c>
      <c r="W80" s="44"/>
      <c r="X80" s="38"/>
      <c r="Y80" s="42">
        <f t="shared" si="85"/>
        <v>0</v>
      </c>
      <c r="Z80" s="41">
        <v>0.10569000000000001</v>
      </c>
      <c r="AA80" s="38">
        <v>0.10981</v>
      </c>
      <c r="AB80" s="42">
        <f t="shared" si="86"/>
        <v>-5.7391599999999983</v>
      </c>
      <c r="AC80" s="45">
        <f t="shared" si="87"/>
        <v>-2454.8124400000102</v>
      </c>
      <c r="AD80" s="46">
        <f t="shared" si="78"/>
        <v>1081.8890469416785</v>
      </c>
    </row>
    <row r="81" spans="1:30" s="36" customFormat="1" x14ac:dyDescent="0.25">
      <c r="A81" s="127">
        <v>43739</v>
      </c>
      <c r="B81" s="37">
        <v>1409</v>
      </c>
      <c r="C81" s="37">
        <v>1147759</v>
      </c>
      <c r="D81" s="37">
        <v>70</v>
      </c>
      <c r="E81" s="37">
        <v>45646</v>
      </c>
      <c r="F81" s="37"/>
      <c r="G81" s="37"/>
      <c r="H81" s="37">
        <v>1</v>
      </c>
      <c r="I81" s="37">
        <v>1309</v>
      </c>
      <c r="J81" s="37">
        <f t="shared" si="81"/>
        <v>1480</v>
      </c>
      <c r="K81" s="37">
        <f t="shared" si="81"/>
        <v>1194714</v>
      </c>
      <c r="L81" s="38" t="s">
        <v>11</v>
      </c>
      <c r="M81" s="39" t="s">
        <v>43</v>
      </c>
      <c r="N81" s="65" t="s">
        <v>69</v>
      </c>
      <c r="O81" s="30"/>
      <c r="P81" s="40">
        <f t="shared" si="82"/>
        <v>43739</v>
      </c>
      <c r="Q81" s="41">
        <v>0.10836</v>
      </c>
      <c r="R81" s="38">
        <v>0.10981</v>
      </c>
      <c r="S81" s="42">
        <f t="shared" si="83"/>
        <v>-1664.2505500000079</v>
      </c>
      <c r="T81" s="41">
        <v>0.10569000000000001</v>
      </c>
      <c r="U81" s="38">
        <v>0.10981</v>
      </c>
      <c r="V81" s="43">
        <f t="shared" si="84"/>
        <v>-188.06151999999994</v>
      </c>
      <c r="W81" s="44"/>
      <c r="X81" s="38"/>
      <c r="Y81" s="42">
        <f t="shared" si="85"/>
        <v>0</v>
      </c>
      <c r="Z81" s="41">
        <v>0.10569000000000001</v>
      </c>
      <c r="AA81" s="38">
        <v>0.10981</v>
      </c>
      <c r="AB81" s="42">
        <f t="shared" si="86"/>
        <v>-5.3930799999999985</v>
      </c>
      <c r="AC81" s="45">
        <f t="shared" si="87"/>
        <v>-1857.705150000008</v>
      </c>
      <c r="AD81" s="46">
        <f t="shared" si="78"/>
        <v>814.5911994322214</v>
      </c>
    </row>
    <row r="82" spans="1:30" s="36" customFormat="1" x14ac:dyDescent="0.25">
      <c r="A82" s="127">
        <v>43709</v>
      </c>
      <c r="B82" s="37">
        <v>1415</v>
      </c>
      <c r="C82" s="37">
        <v>1255140</v>
      </c>
      <c r="D82" s="37">
        <v>70</v>
      </c>
      <c r="E82" s="37">
        <v>51937</v>
      </c>
      <c r="F82" s="37"/>
      <c r="G82" s="37"/>
      <c r="H82" s="37">
        <v>1</v>
      </c>
      <c r="I82" s="37">
        <v>1129</v>
      </c>
      <c r="J82" s="37">
        <f t="shared" si="81"/>
        <v>1486</v>
      </c>
      <c r="K82" s="37">
        <f t="shared" si="81"/>
        <v>1308206</v>
      </c>
      <c r="L82" s="38" t="s">
        <v>11</v>
      </c>
      <c r="M82" s="39" t="s">
        <v>43</v>
      </c>
      <c r="N82" s="65" t="s">
        <v>69</v>
      </c>
      <c r="O82" s="30"/>
      <c r="P82" s="40">
        <f t="shared" si="82"/>
        <v>43709</v>
      </c>
      <c r="Q82" s="41">
        <v>0.10836</v>
      </c>
      <c r="R82" s="38">
        <v>0.10981</v>
      </c>
      <c r="S82" s="42">
        <f t="shared" si="83"/>
        <v>-1819.9530000000086</v>
      </c>
      <c r="T82" s="41">
        <v>0.10569000000000001</v>
      </c>
      <c r="U82" s="38">
        <v>0.10981</v>
      </c>
      <c r="V82" s="43">
        <f t="shared" si="84"/>
        <v>-213.98043999999993</v>
      </c>
      <c r="W82" s="44"/>
      <c r="X82" s="38"/>
      <c r="Y82" s="42">
        <f t="shared" si="85"/>
        <v>0</v>
      </c>
      <c r="Z82" s="41">
        <v>0.10569000000000001</v>
      </c>
      <c r="AA82" s="38">
        <v>0.10981</v>
      </c>
      <c r="AB82" s="42">
        <f t="shared" si="86"/>
        <v>-4.6514799999999985</v>
      </c>
      <c r="AC82" s="45">
        <f t="shared" si="87"/>
        <v>-2038.5849200000084</v>
      </c>
      <c r="AD82" s="46">
        <f t="shared" si="78"/>
        <v>887.02473498233212</v>
      </c>
    </row>
    <row r="83" spans="1:30" s="36" customFormat="1" x14ac:dyDescent="0.25">
      <c r="A83" s="127">
        <v>43678</v>
      </c>
      <c r="B83" s="37">
        <v>1424</v>
      </c>
      <c r="C83" s="37">
        <v>1394192</v>
      </c>
      <c r="D83" s="37">
        <v>70</v>
      </c>
      <c r="E83" s="37">
        <v>56992</v>
      </c>
      <c r="F83" s="37"/>
      <c r="G83" s="37"/>
      <c r="H83" s="37">
        <v>1</v>
      </c>
      <c r="I83" s="37">
        <v>1025</v>
      </c>
      <c r="J83" s="37">
        <f t="shared" ref="J83:K93" si="88">B83+D83+F83+H83</f>
        <v>1495</v>
      </c>
      <c r="K83" s="37">
        <f t="shared" si="88"/>
        <v>1452209</v>
      </c>
      <c r="L83" s="38" t="s">
        <v>11</v>
      </c>
      <c r="M83" s="39" t="s">
        <v>43</v>
      </c>
      <c r="N83" s="65" t="s">
        <v>69</v>
      </c>
      <c r="O83" s="30"/>
      <c r="P83" s="40">
        <f t="shared" si="82"/>
        <v>43678</v>
      </c>
      <c r="Q83" s="41">
        <v>0.10836</v>
      </c>
      <c r="R83" s="38">
        <v>0.10981</v>
      </c>
      <c r="S83" s="42">
        <f t="shared" si="83"/>
        <v>-2021.5784000000094</v>
      </c>
      <c r="T83" s="41">
        <v>0.10569000000000001</v>
      </c>
      <c r="U83" s="38">
        <v>0.10981</v>
      </c>
      <c r="V83" s="43">
        <f t="shared" si="84"/>
        <v>-234.80703999999992</v>
      </c>
      <c r="W83" s="44"/>
      <c r="X83" s="38"/>
      <c r="Y83" s="42">
        <f t="shared" si="85"/>
        <v>0</v>
      </c>
      <c r="Z83" s="41">
        <v>0.10569000000000001</v>
      </c>
      <c r="AA83" s="38">
        <v>0.10981</v>
      </c>
      <c r="AB83" s="42">
        <f t="shared" si="86"/>
        <v>-4.222999999999999</v>
      </c>
      <c r="AC83" s="45">
        <f t="shared" si="87"/>
        <v>-2260.6084400000091</v>
      </c>
      <c r="AD83" s="46">
        <f t="shared" si="78"/>
        <v>979.06741573033707</v>
      </c>
    </row>
    <row r="84" spans="1:30" s="36" customFormat="1" x14ac:dyDescent="0.25">
      <c r="A84" s="127">
        <v>43647</v>
      </c>
      <c r="B84" s="37">
        <v>1437</v>
      </c>
      <c r="C84" s="37">
        <v>2034351</v>
      </c>
      <c r="D84" s="37">
        <v>71</v>
      </c>
      <c r="E84" s="37">
        <v>59212</v>
      </c>
      <c r="F84" s="37"/>
      <c r="G84" s="37"/>
      <c r="H84" s="37">
        <v>1</v>
      </c>
      <c r="I84" s="37">
        <v>919</v>
      </c>
      <c r="J84" s="37">
        <f t="shared" si="88"/>
        <v>1509</v>
      </c>
      <c r="K84" s="37">
        <f t="shared" si="88"/>
        <v>2094482</v>
      </c>
      <c r="L84" s="38" t="s">
        <v>11</v>
      </c>
      <c r="M84" s="39" t="s">
        <v>43</v>
      </c>
      <c r="N84" s="65" t="s">
        <v>69</v>
      </c>
      <c r="O84" s="30"/>
      <c r="P84" s="40">
        <f t="shared" si="82"/>
        <v>43647</v>
      </c>
      <c r="Q84" s="41">
        <v>0.10836</v>
      </c>
      <c r="R84" s="38">
        <v>0.10981</v>
      </c>
      <c r="S84" s="42">
        <f t="shared" si="83"/>
        <v>-2949.8089500000137</v>
      </c>
      <c r="T84" s="41">
        <v>0.10569000000000001</v>
      </c>
      <c r="U84" s="38">
        <v>0.10981</v>
      </c>
      <c r="V84" s="43">
        <f t="shared" si="84"/>
        <v>-243.95343999999992</v>
      </c>
      <c r="W84" s="44"/>
      <c r="X84" s="38"/>
      <c r="Y84" s="42">
        <f t="shared" si="85"/>
        <v>0</v>
      </c>
      <c r="Z84" s="41">
        <v>0.10569000000000001</v>
      </c>
      <c r="AA84" s="38">
        <v>0.10981</v>
      </c>
      <c r="AB84" s="42">
        <f t="shared" si="86"/>
        <v>-3.7862799999999988</v>
      </c>
      <c r="AC84" s="45">
        <f t="shared" si="87"/>
        <v>-3197.5486700000133</v>
      </c>
      <c r="AD84" s="46">
        <f t="shared" si="78"/>
        <v>1415.6931106471816</v>
      </c>
    </row>
    <row r="85" spans="1:30" s="36" customFormat="1" x14ac:dyDescent="0.25">
      <c r="A85" s="127">
        <v>43617</v>
      </c>
      <c r="B85" s="37">
        <v>1453</v>
      </c>
      <c r="C85" s="37">
        <v>1176287</v>
      </c>
      <c r="D85" s="37">
        <v>72</v>
      </c>
      <c r="E85" s="37">
        <v>51074</v>
      </c>
      <c r="F85" s="37"/>
      <c r="G85" s="37"/>
      <c r="H85" s="37">
        <v>1</v>
      </c>
      <c r="I85" s="37">
        <v>858</v>
      </c>
      <c r="J85" s="37">
        <f t="shared" si="88"/>
        <v>1526</v>
      </c>
      <c r="K85" s="37">
        <f t="shared" si="88"/>
        <v>1228219</v>
      </c>
      <c r="L85" s="38" t="s">
        <v>11</v>
      </c>
      <c r="M85" s="39" t="s">
        <v>43</v>
      </c>
      <c r="N85" s="65" t="s">
        <v>69</v>
      </c>
      <c r="O85" s="30"/>
      <c r="P85" s="40">
        <f t="shared" si="82"/>
        <v>43617</v>
      </c>
      <c r="Q85" s="41">
        <v>0.13588</v>
      </c>
      <c r="R85" s="38">
        <v>0.10981</v>
      </c>
      <c r="S85" s="42">
        <f t="shared" si="83"/>
        <v>30665.802089999994</v>
      </c>
      <c r="T85" s="41">
        <v>0.13184999999999999</v>
      </c>
      <c r="U85" s="38">
        <v>0.10981</v>
      </c>
      <c r="V85" s="43">
        <f t="shared" si="84"/>
        <v>1125.6709599999995</v>
      </c>
      <c r="W85" s="44"/>
      <c r="X85" s="38"/>
      <c r="Y85" s="42">
        <f t="shared" si="85"/>
        <v>0</v>
      </c>
      <c r="Z85" s="41">
        <v>0.13184999999999999</v>
      </c>
      <c r="AA85" s="38">
        <v>0.10981</v>
      </c>
      <c r="AB85" s="42">
        <f t="shared" si="86"/>
        <v>18.910319999999992</v>
      </c>
      <c r="AC85" s="45">
        <f t="shared" si="87"/>
        <v>31810.383369999992</v>
      </c>
      <c r="AD85" s="46">
        <f t="shared" si="78"/>
        <v>809.55746730901581</v>
      </c>
    </row>
    <row r="86" spans="1:30" s="36" customFormat="1" x14ac:dyDescent="0.25">
      <c r="A86" s="127">
        <v>43586</v>
      </c>
      <c r="B86" s="37">
        <v>1468</v>
      </c>
      <c r="C86" s="37">
        <v>1103757</v>
      </c>
      <c r="D86" s="37">
        <v>72</v>
      </c>
      <c r="E86" s="37">
        <v>47763</v>
      </c>
      <c r="F86" s="37"/>
      <c r="G86" s="37"/>
      <c r="H86" s="37">
        <v>1</v>
      </c>
      <c r="I86" s="37">
        <v>949</v>
      </c>
      <c r="J86" s="37">
        <f t="shared" si="88"/>
        <v>1541</v>
      </c>
      <c r="K86" s="37">
        <f t="shared" si="88"/>
        <v>1152469</v>
      </c>
      <c r="L86" s="38" t="s">
        <v>11</v>
      </c>
      <c r="M86" s="39" t="s">
        <v>43</v>
      </c>
      <c r="N86" s="65" t="s">
        <v>69</v>
      </c>
      <c r="O86" s="30"/>
      <c r="P86" s="40">
        <f t="shared" si="82"/>
        <v>43586</v>
      </c>
      <c r="Q86" s="41">
        <v>0.13588</v>
      </c>
      <c r="R86" s="38">
        <v>0.10981</v>
      </c>
      <c r="S86" s="42">
        <f t="shared" si="83"/>
        <v>28774.944989999996</v>
      </c>
      <c r="T86" s="41">
        <v>0.13184999999999999</v>
      </c>
      <c r="U86" s="38">
        <v>0.10981</v>
      </c>
      <c r="V86" s="43">
        <f t="shared" si="84"/>
        <v>1052.6965199999995</v>
      </c>
      <c r="W86" s="44"/>
      <c r="X86" s="38"/>
      <c r="Y86" s="42">
        <f t="shared" si="85"/>
        <v>0</v>
      </c>
      <c r="Z86" s="41">
        <v>0.13184999999999999</v>
      </c>
      <c r="AA86" s="38">
        <v>0.10981</v>
      </c>
      <c r="AB86" s="42">
        <f t="shared" si="86"/>
        <v>20.915959999999991</v>
      </c>
      <c r="AC86" s="45">
        <f t="shared" si="87"/>
        <v>29848.557469999992</v>
      </c>
      <c r="AD86" s="46">
        <f t="shared" si="78"/>
        <v>751.8780653950954</v>
      </c>
    </row>
    <row r="87" spans="1:30" s="36" customFormat="1" x14ac:dyDescent="0.25">
      <c r="A87" s="127">
        <v>43556</v>
      </c>
      <c r="B87" s="37">
        <v>1477</v>
      </c>
      <c r="C87" s="37">
        <v>1097985</v>
      </c>
      <c r="D87" s="37">
        <v>74</v>
      </c>
      <c r="E87" s="37">
        <v>52393</v>
      </c>
      <c r="F87" s="37"/>
      <c r="G87" s="37"/>
      <c r="H87" s="37">
        <v>1</v>
      </c>
      <c r="I87" s="37">
        <v>1035</v>
      </c>
      <c r="J87" s="37">
        <f t="shared" si="88"/>
        <v>1552</v>
      </c>
      <c r="K87" s="37">
        <f t="shared" si="88"/>
        <v>1151413</v>
      </c>
      <c r="L87" s="38" t="s">
        <v>11</v>
      </c>
      <c r="M87" s="39" t="s">
        <v>43</v>
      </c>
      <c r="N87" s="65" t="s">
        <v>69</v>
      </c>
      <c r="O87" s="30"/>
      <c r="P87" s="40">
        <f t="shared" si="82"/>
        <v>43556</v>
      </c>
      <c r="Q87" s="41">
        <v>0.13588</v>
      </c>
      <c r="R87" s="38">
        <v>0.10981</v>
      </c>
      <c r="S87" s="42">
        <f t="shared" si="83"/>
        <v>28624.468949999995</v>
      </c>
      <c r="T87" s="41">
        <v>0.13184999999999999</v>
      </c>
      <c r="U87" s="38">
        <v>0.10981</v>
      </c>
      <c r="V87" s="43">
        <f t="shared" si="84"/>
        <v>1154.7417199999995</v>
      </c>
      <c r="W87" s="44"/>
      <c r="X87" s="38"/>
      <c r="Y87" s="42">
        <f t="shared" si="85"/>
        <v>0</v>
      </c>
      <c r="Z87" s="41">
        <v>0.13184999999999999</v>
      </c>
      <c r="AA87" s="38">
        <v>0.10981</v>
      </c>
      <c r="AB87" s="42">
        <f t="shared" si="86"/>
        <v>22.811399999999988</v>
      </c>
      <c r="AC87" s="45">
        <f t="shared" si="87"/>
        <v>29802.022069999992</v>
      </c>
      <c r="AD87" s="46">
        <f t="shared" si="78"/>
        <v>743.38862559241704</v>
      </c>
    </row>
    <row r="88" spans="1:30" s="36" customFormat="1" x14ac:dyDescent="0.25">
      <c r="A88" s="127">
        <v>43525</v>
      </c>
      <c r="B88" s="37">
        <v>1483</v>
      </c>
      <c r="C88" s="37">
        <v>1189009</v>
      </c>
      <c r="D88" s="37">
        <v>75</v>
      </c>
      <c r="E88" s="37">
        <v>57727</v>
      </c>
      <c r="F88" s="37"/>
      <c r="G88" s="37"/>
      <c r="H88" s="37">
        <v>1</v>
      </c>
      <c r="I88" s="37">
        <v>1216</v>
      </c>
      <c r="J88" s="37">
        <f t="shared" si="88"/>
        <v>1559</v>
      </c>
      <c r="K88" s="37">
        <f t="shared" si="88"/>
        <v>1247952</v>
      </c>
      <c r="L88" s="38" t="s">
        <v>11</v>
      </c>
      <c r="M88" s="39" t="s">
        <v>43</v>
      </c>
      <c r="N88" s="65" t="s">
        <v>69</v>
      </c>
      <c r="O88" s="30"/>
      <c r="P88" s="40">
        <f t="shared" si="82"/>
        <v>43525</v>
      </c>
      <c r="Q88" s="41">
        <v>0.13588</v>
      </c>
      <c r="R88" s="38">
        <v>0.10981</v>
      </c>
      <c r="S88" s="42">
        <f t="shared" si="83"/>
        <v>30997.464629999995</v>
      </c>
      <c r="T88" s="41">
        <v>0.13184999999999999</v>
      </c>
      <c r="U88" s="38">
        <v>0.10981</v>
      </c>
      <c r="V88" s="43">
        <f t="shared" si="84"/>
        <v>1272.3030799999995</v>
      </c>
      <c r="W88" s="44"/>
      <c r="X88" s="38"/>
      <c r="Y88" s="42">
        <f t="shared" si="85"/>
        <v>0</v>
      </c>
      <c r="Z88" s="41">
        <v>0.13184999999999999</v>
      </c>
      <c r="AA88" s="38">
        <v>0.10981</v>
      </c>
      <c r="AB88" s="42">
        <f t="shared" si="86"/>
        <v>26.800639999999987</v>
      </c>
      <c r="AC88" s="45">
        <f t="shared" si="87"/>
        <v>32296.568349999994</v>
      </c>
      <c r="AD88" s="46">
        <f t="shared" si="78"/>
        <v>801.75927174645983</v>
      </c>
    </row>
    <row r="89" spans="1:30" s="36" customFormat="1" x14ac:dyDescent="0.25">
      <c r="A89" s="127">
        <v>43497</v>
      </c>
      <c r="B89" s="37">
        <v>1397</v>
      </c>
      <c r="C89" s="37">
        <v>1569847</v>
      </c>
      <c r="D89" s="37">
        <v>70</v>
      </c>
      <c r="E89" s="37">
        <v>68917</v>
      </c>
      <c r="F89" s="37"/>
      <c r="G89" s="37"/>
      <c r="H89" s="37">
        <v>1</v>
      </c>
      <c r="I89" s="37">
        <v>1226</v>
      </c>
      <c r="J89" s="37">
        <f t="shared" si="88"/>
        <v>1468</v>
      </c>
      <c r="K89" s="37">
        <f t="shared" si="88"/>
        <v>1639990</v>
      </c>
      <c r="L89" s="38" t="s">
        <v>11</v>
      </c>
      <c r="M89" s="39" t="s">
        <v>43</v>
      </c>
      <c r="N89" s="65" t="s">
        <v>69</v>
      </c>
      <c r="O89" s="30"/>
      <c r="P89" s="40">
        <f t="shared" si="82"/>
        <v>43497</v>
      </c>
      <c r="Q89" s="41">
        <v>0.13588</v>
      </c>
      <c r="R89" s="38">
        <v>0.10981</v>
      </c>
      <c r="S89" s="42">
        <f t="shared" si="83"/>
        <v>40925.911289999996</v>
      </c>
      <c r="T89" s="41">
        <v>0.13184999999999999</v>
      </c>
      <c r="U89" s="38">
        <v>0.10981</v>
      </c>
      <c r="V89" s="43">
        <f t="shared" si="84"/>
        <v>1518.9306799999993</v>
      </c>
      <c r="W89" s="44"/>
      <c r="X89" s="38"/>
      <c r="Y89" s="42">
        <f t="shared" si="85"/>
        <v>0</v>
      </c>
      <c r="Z89" s="41">
        <v>0.13184999999999999</v>
      </c>
      <c r="AA89" s="38">
        <v>0.10981</v>
      </c>
      <c r="AB89" s="42">
        <f t="shared" si="86"/>
        <v>27.021039999999989</v>
      </c>
      <c r="AC89" s="45">
        <f t="shared" si="87"/>
        <v>42471.863009999994</v>
      </c>
      <c r="AD89" s="46">
        <f t="shared" si="78"/>
        <v>1123.7272727272727</v>
      </c>
    </row>
    <row r="90" spans="1:30" s="36" customFormat="1" x14ac:dyDescent="0.25">
      <c r="A90" s="127">
        <v>43466</v>
      </c>
      <c r="B90" s="37">
        <v>1401</v>
      </c>
      <c r="C90" s="37">
        <v>1737743</v>
      </c>
      <c r="D90" s="37">
        <v>71</v>
      </c>
      <c r="E90" s="37">
        <v>64648</v>
      </c>
      <c r="F90" s="37"/>
      <c r="G90" s="37"/>
      <c r="H90" s="37">
        <v>1</v>
      </c>
      <c r="I90" s="37">
        <v>1466</v>
      </c>
      <c r="J90" s="37">
        <f t="shared" si="88"/>
        <v>1473</v>
      </c>
      <c r="K90" s="37">
        <f t="shared" si="88"/>
        <v>1803857</v>
      </c>
      <c r="L90" s="38" t="s">
        <v>11</v>
      </c>
      <c r="M90" s="39" t="s">
        <v>43</v>
      </c>
      <c r="N90" s="65" t="s">
        <v>69</v>
      </c>
      <c r="O90" s="30"/>
      <c r="P90" s="40">
        <f t="shared" si="82"/>
        <v>43466</v>
      </c>
      <c r="Q90" s="41">
        <v>0.13588</v>
      </c>
      <c r="R90" s="38">
        <v>0.10981</v>
      </c>
      <c r="S90" s="42">
        <f t="shared" si="83"/>
        <v>45302.960009999995</v>
      </c>
      <c r="T90" s="41">
        <v>0.13184999999999999</v>
      </c>
      <c r="U90" s="38">
        <v>0.10981</v>
      </c>
      <c r="V90" s="43">
        <f t="shared" si="84"/>
        <v>1424.8419199999994</v>
      </c>
      <c r="W90" s="44"/>
      <c r="X90" s="38"/>
      <c r="Y90" s="42">
        <f t="shared" si="85"/>
        <v>0</v>
      </c>
      <c r="Z90" s="41">
        <v>0.13184999999999999</v>
      </c>
      <c r="AA90" s="38">
        <v>0.10981</v>
      </c>
      <c r="AB90" s="42">
        <f t="shared" si="86"/>
        <v>32.310639999999985</v>
      </c>
      <c r="AC90" s="45">
        <f t="shared" si="87"/>
        <v>46760.112569999998</v>
      </c>
      <c r="AD90" s="46">
        <f t="shared" si="78"/>
        <v>1240.3590292648109</v>
      </c>
    </row>
    <row r="91" spans="1:30" s="36" customFormat="1" x14ac:dyDescent="0.25">
      <c r="A91" s="127">
        <v>43435</v>
      </c>
      <c r="B91" s="37">
        <v>1410</v>
      </c>
      <c r="C91" s="37">
        <v>1425638</v>
      </c>
      <c r="D91" s="37">
        <v>65</v>
      </c>
      <c r="E91" s="37">
        <v>31491</v>
      </c>
      <c r="F91" s="37"/>
      <c r="G91" s="37"/>
      <c r="H91" s="37">
        <v>1</v>
      </c>
      <c r="I91" s="37">
        <v>1503</v>
      </c>
      <c r="J91" s="37">
        <f t="shared" si="88"/>
        <v>1476</v>
      </c>
      <c r="K91" s="37">
        <f t="shared" si="88"/>
        <v>1458632</v>
      </c>
      <c r="L91" s="38" t="s">
        <v>11</v>
      </c>
      <c r="M91" s="39" t="s">
        <v>43</v>
      </c>
      <c r="N91" s="65" t="s">
        <v>69</v>
      </c>
      <c r="O91" s="30"/>
      <c r="P91" s="40">
        <f t="shared" si="82"/>
        <v>43435</v>
      </c>
      <c r="Q91" s="41">
        <v>0.11397</v>
      </c>
      <c r="R91" s="38">
        <v>0.10981</v>
      </c>
      <c r="S91" s="42">
        <f t="shared" si="83"/>
        <v>5930.6540799999957</v>
      </c>
      <c r="T91" s="41">
        <v>0.11403000000000001</v>
      </c>
      <c r="U91" s="38">
        <v>0.10981</v>
      </c>
      <c r="V91" s="43">
        <f t="shared" si="84"/>
        <v>132.89202000000006</v>
      </c>
      <c r="W91" s="44"/>
      <c r="X91" s="38"/>
      <c r="Y91" s="42">
        <f t="shared" si="85"/>
        <v>0</v>
      </c>
      <c r="Z91" s="41">
        <v>0.11403000000000001</v>
      </c>
      <c r="AA91" s="38">
        <v>0.10981</v>
      </c>
      <c r="AB91" s="42">
        <f t="shared" si="86"/>
        <v>6.3426600000000022</v>
      </c>
      <c r="AC91" s="45">
        <f t="shared" si="87"/>
        <v>6069.8887599999962</v>
      </c>
      <c r="AD91" s="46">
        <f t="shared" si="78"/>
        <v>1011.090780141844</v>
      </c>
    </row>
    <row r="92" spans="1:30" s="36" customFormat="1" x14ac:dyDescent="0.25">
      <c r="A92" s="127">
        <v>43405</v>
      </c>
      <c r="B92" s="37">
        <v>1421</v>
      </c>
      <c r="C92" s="37">
        <v>1545274</v>
      </c>
      <c r="D92" s="37">
        <v>44</v>
      </c>
      <c r="E92" s="37">
        <v>32265</v>
      </c>
      <c r="F92" s="37"/>
      <c r="G92" s="37"/>
      <c r="H92" s="37">
        <v>0</v>
      </c>
      <c r="I92" s="37">
        <v>0</v>
      </c>
      <c r="J92" s="37">
        <f t="shared" si="88"/>
        <v>1465</v>
      </c>
      <c r="K92" s="37">
        <f t="shared" si="88"/>
        <v>1577539</v>
      </c>
      <c r="L92" s="38" t="s">
        <v>11</v>
      </c>
      <c r="M92" s="39" t="s">
        <v>43</v>
      </c>
      <c r="N92" s="65" t="s">
        <v>69</v>
      </c>
      <c r="O92" s="30"/>
      <c r="P92" s="40">
        <f t="shared" si="82"/>
        <v>43405</v>
      </c>
      <c r="Q92" s="41">
        <v>0.11397</v>
      </c>
      <c r="R92" s="38">
        <v>0.10981</v>
      </c>
      <c r="S92" s="42">
        <f t="shared" si="83"/>
        <v>6428.3398399999951</v>
      </c>
      <c r="T92" s="41">
        <v>0.11403000000000001</v>
      </c>
      <c r="U92" s="38">
        <v>0.10981</v>
      </c>
      <c r="V92" s="43">
        <f t="shared" si="84"/>
        <v>136.15830000000005</v>
      </c>
      <c r="W92" s="44"/>
      <c r="X92" s="38"/>
      <c r="Y92" s="42">
        <f t="shared" si="85"/>
        <v>0</v>
      </c>
      <c r="Z92" s="41">
        <v>0.11403000000000001</v>
      </c>
      <c r="AA92" s="38">
        <v>0.10981</v>
      </c>
      <c r="AB92" s="42">
        <f t="shared" si="86"/>
        <v>0</v>
      </c>
      <c r="AC92" s="45">
        <f t="shared" si="87"/>
        <v>6564.4981399999951</v>
      </c>
      <c r="AD92" s="46">
        <f t="shared" si="78"/>
        <v>1087.4553131597468</v>
      </c>
    </row>
    <row r="93" spans="1:30" s="36" customFormat="1" x14ac:dyDescent="0.25">
      <c r="A93" s="127">
        <v>43374</v>
      </c>
      <c r="B93" s="37">
        <v>1436</v>
      </c>
      <c r="C93" s="37">
        <v>1315248</v>
      </c>
      <c r="D93" s="37">
        <v>42</v>
      </c>
      <c r="E93" s="37">
        <v>27309</v>
      </c>
      <c r="F93" s="37"/>
      <c r="G93" s="37"/>
      <c r="H93" s="37">
        <v>0</v>
      </c>
      <c r="I93" s="37">
        <v>0</v>
      </c>
      <c r="J93" s="37">
        <f t="shared" si="88"/>
        <v>1478</v>
      </c>
      <c r="K93" s="37">
        <f t="shared" si="88"/>
        <v>1342557</v>
      </c>
      <c r="L93" s="38" t="s">
        <v>11</v>
      </c>
      <c r="M93" s="39" t="s">
        <v>43</v>
      </c>
      <c r="N93" s="65" t="s">
        <v>69</v>
      </c>
      <c r="O93" s="30"/>
      <c r="P93" s="40">
        <f t="shared" si="82"/>
        <v>43374</v>
      </c>
      <c r="Q93" s="41">
        <v>0.11397</v>
      </c>
      <c r="R93" s="38">
        <v>0.10981</v>
      </c>
      <c r="S93" s="42">
        <f t="shared" si="83"/>
        <v>5471.431679999996</v>
      </c>
      <c r="T93" s="41">
        <v>0.11403000000000001</v>
      </c>
      <c r="U93" s="38">
        <v>0.10981</v>
      </c>
      <c r="V93" s="43">
        <f t="shared" si="84"/>
        <v>115.24398000000004</v>
      </c>
      <c r="W93" s="44"/>
      <c r="X93" s="38"/>
      <c r="Y93" s="42">
        <f t="shared" si="85"/>
        <v>0</v>
      </c>
      <c r="Z93" s="41">
        <v>0.11403000000000001</v>
      </c>
      <c r="AA93" s="38">
        <v>0.10981</v>
      </c>
      <c r="AB93" s="42">
        <f t="shared" si="86"/>
        <v>0</v>
      </c>
      <c r="AC93" s="45">
        <f t="shared" si="87"/>
        <v>5586.6756599999962</v>
      </c>
      <c r="AD93" s="46">
        <f t="shared" si="78"/>
        <v>915.91086350974933</v>
      </c>
    </row>
    <row r="94" spans="1:30" s="36" customFormat="1" x14ac:dyDescent="0.25">
      <c r="A94" s="127">
        <v>43344</v>
      </c>
      <c r="B94" s="37">
        <v>1448</v>
      </c>
      <c r="C94" s="37">
        <v>1471501</v>
      </c>
      <c r="D94" s="37">
        <v>42</v>
      </c>
      <c r="E94" s="37">
        <v>27536</v>
      </c>
      <c r="F94" s="37"/>
      <c r="G94" s="37"/>
      <c r="H94" s="37">
        <v>0</v>
      </c>
      <c r="I94" s="37">
        <v>0</v>
      </c>
      <c r="J94" s="37">
        <f>B94+D94+F94+H94</f>
        <v>1490</v>
      </c>
      <c r="K94" s="37">
        <f>C94+E94+G94+I94</f>
        <v>1499037</v>
      </c>
      <c r="L94" s="38" t="s">
        <v>11</v>
      </c>
      <c r="M94" s="39" t="s">
        <v>43</v>
      </c>
      <c r="N94" s="65" t="s">
        <v>69</v>
      </c>
      <c r="O94" s="30"/>
      <c r="P94" s="40">
        <f>A94</f>
        <v>43344</v>
      </c>
      <c r="Q94" s="41">
        <v>0.11397</v>
      </c>
      <c r="R94" s="38">
        <v>0.10981</v>
      </c>
      <c r="S94" s="42">
        <f>(Q94-R94)*C94</f>
        <v>6121.4441599999955</v>
      </c>
      <c r="T94" s="41">
        <v>0.11403000000000001</v>
      </c>
      <c r="U94" s="38">
        <v>0.10981</v>
      </c>
      <c r="V94" s="43">
        <f>(T94-U94)*E94</f>
        <v>116.20192000000004</v>
      </c>
      <c r="W94" s="44"/>
      <c r="X94" s="38"/>
      <c r="Y94" s="42">
        <f>(W94-X94)*G94</f>
        <v>0</v>
      </c>
      <c r="Z94" s="41">
        <v>0.11403000000000001</v>
      </c>
      <c r="AA94" s="38">
        <v>0.10981</v>
      </c>
      <c r="AB94" s="42">
        <f>(Z94-AA94)*I94</f>
        <v>0</v>
      </c>
      <c r="AC94" s="45">
        <f>AB94+Y94+S94+V94</f>
        <v>6237.6460799999959</v>
      </c>
      <c r="AD94" s="46">
        <f t="shared" si="78"/>
        <v>1016.2299723756906</v>
      </c>
    </row>
    <row r="95" spans="1:30" s="36" customFormat="1" x14ac:dyDescent="0.25">
      <c r="A95" s="127">
        <v>43313</v>
      </c>
      <c r="B95" s="37">
        <v>1460</v>
      </c>
      <c r="C95" s="37">
        <v>1677015</v>
      </c>
      <c r="D95" s="37">
        <v>42</v>
      </c>
      <c r="E95" s="37">
        <v>27542</v>
      </c>
      <c r="F95" s="37"/>
      <c r="G95" s="37"/>
      <c r="H95" s="37">
        <v>0</v>
      </c>
      <c r="I95" s="37">
        <v>0</v>
      </c>
      <c r="J95" s="37">
        <f t="shared" ref="J95:K96" si="89">B95+D95+F95+H95</f>
        <v>1502</v>
      </c>
      <c r="K95" s="37">
        <f t="shared" si="89"/>
        <v>1704557</v>
      </c>
      <c r="L95" s="38" t="s">
        <v>11</v>
      </c>
      <c r="M95" s="39" t="s">
        <v>43</v>
      </c>
      <c r="N95" s="65" t="s">
        <v>69</v>
      </c>
      <c r="O95" s="30"/>
      <c r="P95" s="40">
        <f t="shared" ref="P95:P96" si="90">A95</f>
        <v>43313</v>
      </c>
      <c r="Q95" s="41">
        <v>0.11397</v>
      </c>
      <c r="R95" s="38">
        <v>0.10981</v>
      </c>
      <c r="S95" s="42">
        <f>(Q95-R95)*C95</f>
        <v>6976.382399999995</v>
      </c>
      <c r="T95" s="41">
        <v>0.11403000000000001</v>
      </c>
      <c r="U95" s="38">
        <v>0.10981</v>
      </c>
      <c r="V95" s="43">
        <f>(T95-U95)*E95</f>
        <v>116.22724000000004</v>
      </c>
      <c r="W95" s="44"/>
      <c r="X95" s="38"/>
      <c r="Y95" s="42">
        <f>(W95-X95)*G95</f>
        <v>0</v>
      </c>
      <c r="Z95" s="41">
        <v>0.11403000000000001</v>
      </c>
      <c r="AA95" s="38">
        <v>0.10981</v>
      </c>
      <c r="AB95" s="42">
        <f>(Z95-AA95)*I95</f>
        <v>0</v>
      </c>
      <c r="AC95" s="45">
        <f>AB95+Y95+S95+V95</f>
        <v>7092.6096399999951</v>
      </c>
      <c r="AD95" s="46">
        <f t="shared" si="78"/>
        <v>1148.6404109589041</v>
      </c>
    </row>
    <row r="96" spans="1:30" s="36" customFormat="1" x14ac:dyDescent="0.25">
      <c r="A96" s="128">
        <v>43282</v>
      </c>
      <c r="B96" s="129">
        <v>1476</v>
      </c>
      <c r="C96" s="129">
        <v>2078606</v>
      </c>
      <c r="D96" s="129">
        <v>42</v>
      </c>
      <c r="E96" s="129">
        <v>28874</v>
      </c>
      <c r="F96" s="129"/>
      <c r="G96" s="129"/>
      <c r="H96" s="129">
        <v>0</v>
      </c>
      <c r="I96" s="129">
        <v>0</v>
      </c>
      <c r="J96" s="129">
        <f t="shared" si="89"/>
        <v>1518</v>
      </c>
      <c r="K96" s="129">
        <f t="shared" si="89"/>
        <v>2107480</v>
      </c>
      <c r="L96" s="73" t="s">
        <v>11</v>
      </c>
      <c r="M96" s="130" t="s">
        <v>43</v>
      </c>
      <c r="N96" s="131" t="s">
        <v>69</v>
      </c>
      <c r="O96" s="30"/>
      <c r="P96" s="40">
        <f t="shared" si="90"/>
        <v>43282</v>
      </c>
      <c r="Q96" s="41">
        <v>0.11397</v>
      </c>
      <c r="R96" s="38">
        <v>0.10981</v>
      </c>
      <c r="S96" s="42">
        <f>(Q96-R96)*C96</f>
        <v>8647.0009599999939</v>
      </c>
      <c r="T96" s="41">
        <v>0.11403000000000001</v>
      </c>
      <c r="U96" s="38">
        <v>0.10981</v>
      </c>
      <c r="V96" s="43">
        <f>(T96-U96)*E96</f>
        <v>121.84828000000005</v>
      </c>
      <c r="W96" s="44"/>
      <c r="X96" s="38"/>
      <c r="Y96" s="42">
        <f>(W96-X96)*G96</f>
        <v>0</v>
      </c>
      <c r="Z96" s="41">
        <v>0.11403000000000001</v>
      </c>
      <c r="AA96" s="38">
        <v>0.10981</v>
      </c>
      <c r="AB96" s="42">
        <f>(Z96-AA96)*I96</f>
        <v>0</v>
      </c>
      <c r="AC96" s="45">
        <f>AB96+Y96+S96+V96</f>
        <v>8768.8492399999941</v>
      </c>
      <c r="AD96" s="46">
        <f t="shared" si="78"/>
        <v>1408.269647696477</v>
      </c>
    </row>
    <row r="97" spans="1:30" x14ac:dyDescent="0.25">
      <c r="C97" s="47"/>
      <c r="D97" s="47"/>
      <c r="Q97" s="48"/>
      <c r="S97" s="49"/>
      <c r="T97" s="49"/>
      <c r="U97" s="49"/>
      <c r="V97" s="49"/>
      <c r="W97" s="49"/>
      <c r="X97" s="49"/>
      <c r="Y97" s="49"/>
      <c r="Z97" s="49"/>
      <c r="AA97" s="49"/>
      <c r="AB97" s="50"/>
    </row>
    <row r="98" spans="1:30" s="52" customFormat="1" ht="21" x14ac:dyDescent="0.35">
      <c r="A98" s="156" t="s">
        <v>55</v>
      </c>
      <c r="B98" s="157"/>
      <c r="C98" s="157"/>
      <c r="D98" s="157"/>
      <c r="E98" s="157"/>
      <c r="F98" s="157"/>
      <c r="G98" s="157"/>
      <c r="H98" s="157"/>
      <c r="I98" s="157"/>
      <c r="J98" s="157"/>
      <c r="K98" s="157"/>
      <c r="L98" s="157"/>
      <c r="M98" s="157"/>
      <c r="N98" s="158"/>
      <c r="O98" s="51"/>
      <c r="P98" s="159" t="str">
        <f>A98</f>
        <v>OPTIONAL BASIC</v>
      </c>
      <c r="Q98" s="160"/>
      <c r="R98" s="160"/>
      <c r="S98" s="160"/>
      <c r="T98" s="160"/>
      <c r="U98" s="160"/>
      <c r="V98" s="160"/>
      <c r="W98" s="160"/>
      <c r="X98" s="160"/>
      <c r="Y98" s="160"/>
      <c r="Z98" s="160"/>
      <c r="AA98" s="160"/>
      <c r="AB98" s="160"/>
      <c r="AC98" s="160"/>
      <c r="AD98" s="161"/>
    </row>
    <row r="99" spans="1:30" x14ac:dyDescent="0.25">
      <c r="A99" s="123"/>
      <c r="B99" s="26"/>
      <c r="C99" s="26"/>
      <c r="D99" s="26"/>
      <c r="E99" s="26"/>
      <c r="F99" s="26"/>
      <c r="G99" s="26"/>
      <c r="H99" s="26"/>
      <c r="I99" s="26"/>
      <c r="J99" s="26"/>
      <c r="K99" s="26"/>
      <c r="L99" s="26"/>
      <c r="M99" s="26"/>
      <c r="N99" s="124"/>
      <c r="P99" s="27"/>
      <c r="Q99" s="153" t="s">
        <v>22</v>
      </c>
      <c r="R99" s="153"/>
      <c r="S99" s="154"/>
      <c r="T99" s="155" t="s">
        <v>23</v>
      </c>
      <c r="U99" s="153"/>
      <c r="V99" s="154"/>
      <c r="W99" s="155" t="s">
        <v>24</v>
      </c>
      <c r="X99" s="153"/>
      <c r="Y99" s="154"/>
      <c r="Z99" s="155" t="s">
        <v>25</v>
      </c>
      <c r="AA99" s="153"/>
      <c r="AB99" s="154"/>
      <c r="AC99" s="28" t="s">
        <v>26</v>
      </c>
      <c r="AD99" s="145" t="s">
        <v>27</v>
      </c>
    </row>
    <row r="100" spans="1:30" ht="30" x14ac:dyDescent="0.25">
      <c r="A100" s="125" t="s">
        <v>28</v>
      </c>
      <c r="B100" s="29" t="s">
        <v>29</v>
      </c>
      <c r="C100" s="29" t="s">
        <v>30</v>
      </c>
      <c r="D100" s="29" t="s">
        <v>31</v>
      </c>
      <c r="E100" s="29" t="s">
        <v>32</v>
      </c>
      <c r="F100" s="29" t="s">
        <v>33</v>
      </c>
      <c r="G100" s="29" t="s">
        <v>34</v>
      </c>
      <c r="H100" s="29" t="s">
        <v>35</v>
      </c>
      <c r="I100" s="29" t="s">
        <v>36</v>
      </c>
      <c r="J100" s="29" t="s">
        <v>37</v>
      </c>
      <c r="K100" s="29" t="s">
        <v>38</v>
      </c>
      <c r="L100" s="29" t="s">
        <v>0</v>
      </c>
      <c r="M100" s="29" t="s">
        <v>14</v>
      </c>
      <c r="N100" s="126" t="s">
        <v>39</v>
      </c>
      <c r="P100" s="31" t="s">
        <v>28</v>
      </c>
      <c r="Q100" s="32" t="s">
        <v>40</v>
      </c>
      <c r="R100" s="33" t="s">
        <v>41</v>
      </c>
      <c r="S100" s="34" t="s">
        <v>42</v>
      </c>
      <c r="T100" s="35" t="s">
        <v>40</v>
      </c>
      <c r="U100" s="33" t="s">
        <v>41</v>
      </c>
      <c r="V100" s="34" t="s">
        <v>42</v>
      </c>
      <c r="W100" s="35" t="s">
        <v>46</v>
      </c>
      <c r="X100" s="33" t="s">
        <v>41</v>
      </c>
      <c r="Y100" s="34" t="s">
        <v>42</v>
      </c>
      <c r="Z100" s="35" t="s">
        <v>40</v>
      </c>
      <c r="AA100" s="33" t="s">
        <v>41</v>
      </c>
      <c r="AB100" s="34" t="s">
        <v>42</v>
      </c>
      <c r="AC100" s="34" t="s">
        <v>42</v>
      </c>
      <c r="AD100" s="146"/>
    </row>
    <row r="101" spans="1:30" hidden="1" x14ac:dyDescent="0.25">
      <c r="A101" s="127">
        <v>45992</v>
      </c>
      <c r="B101" s="37"/>
      <c r="C101" s="37"/>
      <c r="D101" s="37"/>
      <c r="E101" s="37"/>
      <c r="F101" s="37"/>
      <c r="G101" s="37"/>
      <c r="H101" s="37"/>
      <c r="I101" s="37"/>
      <c r="J101" s="37">
        <f t="shared" ref="J101:J112" si="91">B101+D101+F101+H101</f>
        <v>0</v>
      </c>
      <c r="K101" s="37">
        <f t="shared" ref="K101:K112" si="92">C101+E101+G101+I101</f>
        <v>0</v>
      </c>
      <c r="L101" s="38" t="s">
        <v>76</v>
      </c>
      <c r="M101" s="39" t="s">
        <v>89</v>
      </c>
      <c r="N101" s="65" t="s">
        <v>62</v>
      </c>
      <c r="P101" s="40">
        <f t="shared" ref="P101:P112" si="93">A101</f>
        <v>45992</v>
      </c>
      <c r="Q101" s="41">
        <v>0</v>
      </c>
      <c r="R101" s="38">
        <v>0.15024999999999999</v>
      </c>
      <c r="S101" s="42">
        <f t="shared" ref="S101:S112" si="94">(Q101-R101)*C101</f>
        <v>0</v>
      </c>
      <c r="T101" s="41">
        <v>0</v>
      </c>
      <c r="U101" s="38">
        <v>0.15024999999999999</v>
      </c>
      <c r="V101" s="42">
        <f t="shared" ref="V101:V112" si="95">(T101-U101)*E101</f>
        <v>0</v>
      </c>
      <c r="W101" s="44"/>
      <c r="X101" s="38"/>
      <c r="Y101" s="42"/>
      <c r="Z101" s="41"/>
      <c r="AA101" s="38"/>
      <c r="AB101" s="42"/>
      <c r="AC101" s="45">
        <f t="shared" ref="AC101:AC112" si="96">AB101+Y101+S101+V101</f>
        <v>0</v>
      </c>
      <c r="AD101" s="46">
        <f t="shared" ref="AD101:AD112" si="97">IFERROR(C101/B101,0)</f>
        <v>0</v>
      </c>
    </row>
    <row r="102" spans="1:30" hidden="1" x14ac:dyDescent="0.25">
      <c r="A102" s="127">
        <v>45962</v>
      </c>
      <c r="B102" s="37"/>
      <c r="C102" s="37"/>
      <c r="D102" s="37"/>
      <c r="E102" s="37"/>
      <c r="F102" s="37"/>
      <c r="G102" s="37"/>
      <c r="H102" s="37"/>
      <c r="I102" s="37"/>
      <c r="J102" s="37">
        <f t="shared" si="91"/>
        <v>0</v>
      </c>
      <c r="K102" s="37">
        <f t="shared" si="92"/>
        <v>0</v>
      </c>
      <c r="L102" s="38" t="s">
        <v>76</v>
      </c>
      <c r="M102" s="39" t="s">
        <v>90</v>
      </c>
      <c r="N102" s="65" t="s">
        <v>62</v>
      </c>
      <c r="P102" s="40">
        <f t="shared" si="93"/>
        <v>45962</v>
      </c>
      <c r="Q102" s="41">
        <v>0</v>
      </c>
      <c r="R102" s="38">
        <v>0.15024999999999999</v>
      </c>
      <c r="S102" s="42">
        <f t="shared" si="94"/>
        <v>0</v>
      </c>
      <c r="T102" s="41">
        <v>0</v>
      </c>
      <c r="U102" s="38">
        <v>0.15024999999999999</v>
      </c>
      <c r="V102" s="42">
        <f t="shared" si="95"/>
        <v>0</v>
      </c>
      <c r="W102" s="44"/>
      <c r="X102" s="38"/>
      <c r="Y102" s="42"/>
      <c r="Z102" s="41"/>
      <c r="AA102" s="38"/>
      <c r="AB102" s="42"/>
      <c r="AC102" s="45">
        <f t="shared" si="96"/>
        <v>0</v>
      </c>
      <c r="AD102" s="46">
        <f t="shared" si="97"/>
        <v>0</v>
      </c>
    </row>
    <row r="103" spans="1:30" hidden="1" x14ac:dyDescent="0.25">
      <c r="A103" s="127">
        <v>45931</v>
      </c>
      <c r="B103" s="37"/>
      <c r="C103" s="37"/>
      <c r="D103" s="37"/>
      <c r="E103" s="37"/>
      <c r="F103" s="37"/>
      <c r="G103" s="37"/>
      <c r="H103" s="37"/>
      <c r="I103" s="37"/>
      <c r="J103" s="37">
        <f t="shared" si="91"/>
        <v>0</v>
      </c>
      <c r="K103" s="37">
        <f t="shared" si="92"/>
        <v>0</v>
      </c>
      <c r="L103" s="38" t="s">
        <v>76</v>
      </c>
      <c r="M103" s="39" t="s">
        <v>91</v>
      </c>
      <c r="N103" s="65" t="s">
        <v>62</v>
      </c>
      <c r="P103" s="40">
        <f t="shared" si="93"/>
        <v>45931</v>
      </c>
      <c r="Q103" s="41">
        <v>0</v>
      </c>
      <c r="R103" s="38">
        <v>0.15024999999999999</v>
      </c>
      <c r="S103" s="42">
        <f t="shared" si="94"/>
        <v>0</v>
      </c>
      <c r="T103" s="41">
        <v>0</v>
      </c>
      <c r="U103" s="38">
        <v>0.15024999999999999</v>
      </c>
      <c r="V103" s="42">
        <f t="shared" si="95"/>
        <v>0</v>
      </c>
      <c r="W103" s="44"/>
      <c r="X103" s="38"/>
      <c r="Y103" s="42"/>
      <c r="Z103" s="41"/>
      <c r="AA103" s="38"/>
      <c r="AB103" s="42"/>
      <c r="AC103" s="45">
        <f t="shared" si="96"/>
        <v>0</v>
      </c>
      <c r="AD103" s="46">
        <f t="shared" si="97"/>
        <v>0</v>
      </c>
    </row>
    <row r="104" spans="1:30" hidden="1" x14ac:dyDescent="0.25">
      <c r="A104" s="127">
        <v>45901</v>
      </c>
      <c r="B104" s="37"/>
      <c r="C104" s="37"/>
      <c r="D104" s="37"/>
      <c r="E104" s="37"/>
      <c r="F104" s="37"/>
      <c r="G104" s="37"/>
      <c r="H104" s="37"/>
      <c r="I104" s="37"/>
      <c r="J104" s="37">
        <f t="shared" si="91"/>
        <v>0</v>
      </c>
      <c r="K104" s="37">
        <f t="shared" si="92"/>
        <v>0</v>
      </c>
      <c r="L104" s="38" t="s">
        <v>76</v>
      </c>
      <c r="M104" s="39" t="s">
        <v>92</v>
      </c>
      <c r="N104" s="65" t="s">
        <v>62</v>
      </c>
      <c r="P104" s="40">
        <f t="shared" si="93"/>
        <v>45901</v>
      </c>
      <c r="Q104" s="41">
        <v>0</v>
      </c>
      <c r="R104" s="38">
        <v>0.15024999999999999</v>
      </c>
      <c r="S104" s="42">
        <f t="shared" si="94"/>
        <v>0</v>
      </c>
      <c r="T104" s="41">
        <v>0</v>
      </c>
      <c r="U104" s="38">
        <v>0.15024999999999999</v>
      </c>
      <c r="V104" s="42">
        <f t="shared" si="95"/>
        <v>0</v>
      </c>
      <c r="W104" s="44"/>
      <c r="X104" s="38"/>
      <c r="Y104" s="42"/>
      <c r="Z104" s="41"/>
      <c r="AA104" s="38"/>
      <c r="AB104" s="42"/>
      <c r="AC104" s="45">
        <f t="shared" si="96"/>
        <v>0</v>
      </c>
      <c r="AD104" s="46">
        <f t="shared" si="97"/>
        <v>0</v>
      </c>
    </row>
    <row r="105" spans="1:30" hidden="1" x14ac:dyDescent="0.25">
      <c r="A105" s="127">
        <v>45870</v>
      </c>
      <c r="B105" s="37"/>
      <c r="C105" s="37"/>
      <c r="D105" s="37"/>
      <c r="E105" s="37"/>
      <c r="F105" s="37"/>
      <c r="G105" s="37"/>
      <c r="H105" s="37"/>
      <c r="I105" s="37"/>
      <c r="J105" s="37">
        <f t="shared" si="91"/>
        <v>0</v>
      </c>
      <c r="K105" s="37">
        <f t="shared" si="92"/>
        <v>0</v>
      </c>
      <c r="L105" s="38" t="s">
        <v>76</v>
      </c>
      <c r="M105" s="39" t="s">
        <v>93</v>
      </c>
      <c r="N105" s="65" t="s">
        <v>62</v>
      </c>
      <c r="P105" s="40">
        <f t="shared" si="93"/>
        <v>45870</v>
      </c>
      <c r="Q105" s="41">
        <v>0</v>
      </c>
      <c r="R105" s="38">
        <v>0.15024999999999999</v>
      </c>
      <c r="S105" s="42">
        <f t="shared" si="94"/>
        <v>0</v>
      </c>
      <c r="T105" s="41">
        <v>0</v>
      </c>
      <c r="U105" s="38">
        <v>0.15024999999999999</v>
      </c>
      <c r="V105" s="42">
        <f t="shared" si="95"/>
        <v>0</v>
      </c>
      <c r="W105" s="44"/>
      <c r="X105" s="38"/>
      <c r="Y105" s="42"/>
      <c r="Z105" s="41"/>
      <c r="AA105" s="38"/>
      <c r="AB105" s="42"/>
      <c r="AC105" s="45">
        <f t="shared" si="96"/>
        <v>0</v>
      </c>
      <c r="AD105" s="46">
        <f t="shared" si="97"/>
        <v>0</v>
      </c>
    </row>
    <row r="106" spans="1:30" hidden="1" x14ac:dyDescent="0.25">
      <c r="A106" s="127">
        <v>45839</v>
      </c>
      <c r="B106" s="37"/>
      <c r="C106" s="37"/>
      <c r="D106" s="37"/>
      <c r="E106" s="37"/>
      <c r="F106" s="37"/>
      <c r="G106" s="37"/>
      <c r="H106" s="37"/>
      <c r="I106" s="37"/>
      <c r="J106" s="37">
        <f t="shared" si="91"/>
        <v>0</v>
      </c>
      <c r="K106" s="37">
        <f t="shared" si="92"/>
        <v>0</v>
      </c>
      <c r="L106" s="38" t="s">
        <v>76</v>
      </c>
      <c r="M106" s="39" t="s">
        <v>94</v>
      </c>
      <c r="N106" s="65" t="s">
        <v>62</v>
      </c>
      <c r="P106" s="40">
        <f t="shared" si="93"/>
        <v>45839</v>
      </c>
      <c r="Q106" s="41">
        <v>0.13241</v>
      </c>
      <c r="R106" s="38">
        <v>0.15024999999999999</v>
      </c>
      <c r="S106" s="42">
        <f t="shared" si="94"/>
        <v>0</v>
      </c>
      <c r="T106" s="41">
        <v>0.13078000000000001</v>
      </c>
      <c r="U106" s="38">
        <v>0.15024999999999999</v>
      </c>
      <c r="V106" s="42">
        <f t="shared" si="95"/>
        <v>0</v>
      </c>
      <c r="W106" s="44"/>
      <c r="X106" s="38"/>
      <c r="Y106" s="42"/>
      <c r="Z106" s="41"/>
      <c r="AA106" s="38"/>
      <c r="AB106" s="42"/>
      <c r="AC106" s="45">
        <f t="shared" si="96"/>
        <v>0</v>
      </c>
      <c r="AD106" s="46">
        <f t="shared" si="97"/>
        <v>0</v>
      </c>
    </row>
    <row r="107" spans="1:30" x14ac:dyDescent="0.25">
      <c r="A107" s="127">
        <v>45809</v>
      </c>
      <c r="B107" s="37">
        <v>278</v>
      </c>
      <c r="C107" s="37">
        <v>324575</v>
      </c>
      <c r="D107" s="37">
        <v>8</v>
      </c>
      <c r="E107" s="37">
        <v>8638</v>
      </c>
      <c r="F107" s="37"/>
      <c r="G107" s="37"/>
      <c r="H107" s="37"/>
      <c r="I107" s="37"/>
      <c r="J107" s="37">
        <f t="shared" si="91"/>
        <v>286</v>
      </c>
      <c r="K107" s="37">
        <f t="shared" si="92"/>
        <v>333213</v>
      </c>
      <c r="L107" s="38" t="s">
        <v>76</v>
      </c>
      <c r="M107" s="39" t="s">
        <v>81</v>
      </c>
      <c r="N107" s="65" t="s">
        <v>62</v>
      </c>
      <c r="P107" s="40">
        <f t="shared" si="93"/>
        <v>45809</v>
      </c>
      <c r="Q107" s="41">
        <v>0.13241</v>
      </c>
      <c r="R107" s="38">
        <v>0.15024999999999999</v>
      </c>
      <c r="S107" s="42">
        <f t="shared" si="94"/>
        <v>-5790.4179999999978</v>
      </c>
      <c r="T107" s="41">
        <v>0.13078000000000001</v>
      </c>
      <c r="U107" s="38">
        <v>0.15024999999999999</v>
      </c>
      <c r="V107" s="42">
        <f t="shared" si="95"/>
        <v>-168.18185999999989</v>
      </c>
      <c r="W107" s="44"/>
      <c r="X107" s="38"/>
      <c r="Y107" s="42"/>
      <c r="Z107" s="41"/>
      <c r="AA107" s="38"/>
      <c r="AB107" s="42"/>
      <c r="AC107" s="45">
        <f t="shared" si="96"/>
        <v>-5958.5998599999975</v>
      </c>
      <c r="AD107" s="46">
        <f t="shared" si="97"/>
        <v>1167.5359712230215</v>
      </c>
    </row>
    <row r="108" spans="1:30" x14ac:dyDescent="0.25">
      <c r="A108" s="127">
        <v>45778</v>
      </c>
      <c r="B108" s="37">
        <v>282</v>
      </c>
      <c r="C108" s="37">
        <v>235893</v>
      </c>
      <c r="D108" s="37">
        <v>8</v>
      </c>
      <c r="E108" s="37">
        <v>7021</v>
      </c>
      <c r="F108" s="37"/>
      <c r="G108" s="37"/>
      <c r="H108" s="37"/>
      <c r="I108" s="37"/>
      <c r="J108" s="37">
        <f t="shared" si="91"/>
        <v>290</v>
      </c>
      <c r="K108" s="37">
        <f t="shared" si="92"/>
        <v>242914</v>
      </c>
      <c r="L108" s="38" t="s">
        <v>76</v>
      </c>
      <c r="M108" s="39" t="s">
        <v>81</v>
      </c>
      <c r="N108" s="65" t="s">
        <v>62</v>
      </c>
      <c r="P108" s="40">
        <f t="shared" si="93"/>
        <v>45778</v>
      </c>
      <c r="Q108" s="41">
        <v>0.13241</v>
      </c>
      <c r="R108" s="38">
        <v>0.15024999999999999</v>
      </c>
      <c r="S108" s="42">
        <f t="shared" si="94"/>
        <v>-4208.3311199999989</v>
      </c>
      <c r="T108" s="41">
        <v>0.13078000000000001</v>
      </c>
      <c r="U108" s="38">
        <v>0.15024999999999999</v>
      </c>
      <c r="V108" s="42">
        <f t="shared" si="95"/>
        <v>-136.69886999999991</v>
      </c>
      <c r="W108" s="44"/>
      <c r="X108" s="38"/>
      <c r="Y108" s="42"/>
      <c r="Z108" s="41"/>
      <c r="AA108" s="38"/>
      <c r="AB108" s="42"/>
      <c r="AC108" s="45">
        <f t="shared" si="96"/>
        <v>-4345.0299899999991</v>
      </c>
      <c r="AD108" s="46">
        <f t="shared" si="97"/>
        <v>836.5</v>
      </c>
    </row>
    <row r="109" spans="1:30" x14ac:dyDescent="0.25">
      <c r="A109" s="127">
        <v>45748</v>
      </c>
      <c r="B109" s="37">
        <v>281</v>
      </c>
      <c r="C109" s="37">
        <v>228790</v>
      </c>
      <c r="D109" s="37">
        <v>8</v>
      </c>
      <c r="E109" s="37">
        <v>7033</v>
      </c>
      <c r="F109" s="37"/>
      <c r="G109" s="37"/>
      <c r="H109" s="37"/>
      <c r="I109" s="37"/>
      <c r="J109" s="37">
        <f t="shared" si="91"/>
        <v>289</v>
      </c>
      <c r="K109" s="37">
        <f t="shared" si="92"/>
        <v>235823</v>
      </c>
      <c r="L109" s="38" t="s">
        <v>76</v>
      </c>
      <c r="M109" s="39" t="s">
        <v>81</v>
      </c>
      <c r="N109" s="65" t="s">
        <v>62</v>
      </c>
      <c r="P109" s="40">
        <f t="shared" si="93"/>
        <v>45748</v>
      </c>
      <c r="Q109" s="41">
        <v>0.13241</v>
      </c>
      <c r="R109" s="38">
        <v>0.15024999999999999</v>
      </c>
      <c r="S109" s="42">
        <f t="shared" si="94"/>
        <v>-4081.6135999999988</v>
      </c>
      <c r="T109" s="41">
        <v>0.13078000000000001</v>
      </c>
      <c r="U109" s="38">
        <v>0.15024999999999999</v>
      </c>
      <c r="V109" s="42">
        <f t="shared" si="95"/>
        <v>-136.93250999999992</v>
      </c>
      <c r="W109" s="44"/>
      <c r="X109" s="38"/>
      <c r="Y109" s="42"/>
      <c r="Z109" s="41"/>
      <c r="AA109" s="38"/>
      <c r="AB109" s="42"/>
      <c r="AC109" s="45">
        <f t="shared" si="96"/>
        <v>-4218.5461099999984</v>
      </c>
      <c r="AD109" s="46">
        <f t="shared" si="97"/>
        <v>814.19928825622776</v>
      </c>
    </row>
    <row r="110" spans="1:30" x14ac:dyDescent="0.25">
      <c r="A110" s="127">
        <v>45717</v>
      </c>
      <c r="B110" s="37">
        <v>281</v>
      </c>
      <c r="C110" s="37">
        <v>275084</v>
      </c>
      <c r="D110" s="37">
        <v>8</v>
      </c>
      <c r="E110" s="37">
        <v>7160</v>
      </c>
      <c r="F110" s="37"/>
      <c r="G110" s="37"/>
      <c r="H110" s="37"/>
      <c r="I110" s="37"/>
      <c r="J110" s="37">
        <f t="shared" si="91"/>
        <v>289</v>
      </c>
      <c r="K110" s="37">
        <f t="shared" si="92"/>
        <v>282244</v>
      </c>
      <c r="L110" s="38" t="s">
        <v>76</v>
      </c>
      <c r="M110" s="39" t="s">
        <v>81</v>
      </c>
      <c r="N110" s="65" t="s">
        <v>62</v>
      </c>
      <c r="P110" s="40">
        <f t="shared" si="93"/>
        <v>45717</v>
      </c>
      <c r="Q110" s="41">
        <v>0.13241</v>
      </c>
      <c r="R110" s="38">
        <v>0.15024999999999999</v>
      </c>
      <c r="S110" s="42">
        <f t="shared" si="94"/>
        <v>-4907.4985599999982</v>
      </c>
      <c r="T110" s="41">
        <v>0.13078000000000001</v>
      </c>
      <c r="U110" s="38">
        <v>0.15024999999999999</v>
      </c>
      <c r="V110" s="42">
        <f t="shared" si="95"/>
        <v>-139.40519999999992</v>
      </c>
      <c r="W110" s="44"/>
      <c r="X110" s="38"/>
      <c r="Y110" s="42"/>
      <c r="Z110" s="41"/>
      <c r="AA110" s="38"/>
      <c r="AB110" s="42"/>
      <c r="AC110" s="45">
        <f t="shared" si="96"/>
        <v>-5046.9037599999983</v>
      </c>
      <c r="AD110" s="46">
        <f t="shared" si="97"/>
        <v>978.94661921708189</v>
      </c>
    </row>
    <row r="111" spans="1:30" x14ac:dyDescent="0.25">
      <c r="A111" s="127">
        <v>45689</v>
      </c>
      <c r="B111" s="37">
        <v>283</v>
      </c>
      <c r="C111" s="37">
        <v>348331</v>
      </c>
      <c r="D111" s="37">
        <v>8</v>
      </c>
      <c r="E111" s="37">
        <v>8190</v>
      </c>
      <c r="F111" s="37"/>
      <c r="G111" s="37"/>
      <c r="H111" s="37"/>
      <c r="I111" s="37"/>
      <c r="J111" s="37">
        <f t="shared" si="91"/>
        <v>291</v>
      </c>
      <c r="K111" s="37">
        <f t="shared" si="92"/>
        <v>356521</v>
      </c>
      <c r="L111" s="38" t="s">
        <v>76</v>
      </c>
      <c r="M111" s="39" t="s">
        <v>81</v>
      </c>
      <c r="N111" s="65" t="s">
        <v>62</v>
      </c>
      <c r="P111" s="40">
        <f t="shared" si="93"/>
        <v>45689</v>
      </c>
      <c r="Q111" s="41">
        <v>0.13241</v>
      </c>
      <c r="R111" s="38">
        <v>0.15024999999999999</v>
      </c>
      <c r="S111" s="42">
        <f t="shared" si="94"/>
        <v>-6214.2250399999984</v>
      </c>
      <c r="T111" s="41">
        <v>0.13078000000000001</v>
      </c>
      <c r="U111" s="38">
        <v>0.15024999999999999</v>
      </c>
      <c r="V111" s="42">
        <f t="shared" si="95"/>
        <v>-159.4592999999999</v>
      </c>
      <c r="W111" s="44"/>
      <c r="X111" s="38"/>
      <c r="Y111" s="42"/>
      <c r="Z111" s="41"/>
      <c r="AA111" s="38"/>
      <c r="AB111" s="42"/>
      <c r="AC111" s="45">
        <f t="shared" si="96"/>
        <v>-6373.684339999998</v>
      </c>
      <c r="AD111" s="46">
        <f t="shared" si="97"/>
        <v>1230.8515901060071</v>
      </c>
    </row>
    <row r="112" spans="1:30" x14ac:dyDescent="0.25">
      <c r="A112" s="127">
        <v>45658</v>
      </c>
      <c r="B112" s="37">
        <v>283</v>
      </c>
      <c r="C112" s="37">
        <v>381097</v>
      </c>
      <c r="D112" s="37">
        <v>8</v>
      </c>
      <c r="E112" s="37">
        <v>8396</v>
      </c>
      <c r="F112" s="37"/>
      <c r="G112" s="37"/>
      <c r="H112" s="37"/>
      <c r="I112" s="37"/>
      <c r="J112" s="37">
        <f t="shared" si="91"/>
        <v>291</v>
      </c>
      <c r="K112" s="37">
        <f t="shared" si="92"/>
        <v>389493</v>
      </c>
      <c r="L112" s="38" t="s">
        <v>76</v>
      </c>
      <c r="M112" s="39" t="s">
        <v>81</v>
      </c>
      <c r="N112" s="65" t="s">
        <v>62</v>
      </c>
      <c r="P112" s="40">
        <f t="shared" si="93"/>
        <v>45658</v>
      </c>
      <c r="Q112" s="41">
        <v>0.15665999999999999</v>
      </c>
      <c r="R112" s="38">
        <v>0.15024999999999999</v>
      </c>
      <c r="S112" s="42">
        <f t="shared" si="94"/>
        <v>2442.8317699999998</v>
      </c>
      <c r="T112" s="41">
        <v>0.15570999999999999</v>
      </c>
      <c r="U112" s="38">
        <v>0.15024999999999999</v>
      </c>
      <c r="V112" s="42">
        <f t="shared" si="95"/>
        <v>45.842159999999936</v>
      </c>
      <c r="W112" s="44"/>
      <c r="X112" s="38"/>
      <c r="Y112" s="42"/>
      <c r="Z112" s="41"/>
      <c r="AA112" s="38"/>
      <c r="AB112" s="42"/>
      <c r="AC112" s="45">
        <f t="shared" si="96"/>
        <v>2488.6739299999999</v>
      </c>
      <c r="AD112" s="46">
        <f t="shared" si="97"/>
        <v>1346.6325088339222</v>
      </c>
    </row>
    <row r="113" spans="1:32" x14ac:dyDescent="0.25">
      <c r="A113" s="127">
        <v>45627</v>
      </c>
      <c r="B113" s="37">
        <v>287</v>
      </c>
      <c r="C113" s="37">
        <v>389412</v>
      </c>
      <c r="D113" s="37">
        <v>8</v>
      </c>
      <c r="E113" s="37">
        <v>8246</v>
      </c>
      <c r="F113" s="37"/>
      <c r="G113" s="37"/>
      <c r="H113" s="37"/>
      <c r="I113" s="37"/>
      <c r="J113" s="37">
        <f t="shared" ref="J113" si="98">B113+D113+F113+H113</f>
        <v>295</v>
      </c>
      <c r="K113" s="37">
        <f t="shared" ref="K113" si="99">C113+E113+G113+I113</f>
        <v>397658</v>
      </c>
      <c r="L113" s="38" t="s">
        <v>76</v>
      </c>
      <c r="M113" s="39" t="s">
        <v>81</v>
      </c>
      <c r="N113" s="65" t="s">
        <v>62</v>
      </c>
      <c r="P113" s="40">
        <f t="shared" ref="P113" si="100">A113</f>
        <v>45627</v>
      </c>
      <c r="Q113" s="41">
        <v>0.15772</v>
      </c>
      <c r="R113" s="38">
        <v>0.15024999999999999</v>
      </c>
      <c r="S113" s="42">
        <f t="shared" ref="S113" si="101">(Q113-R113)*C113</f>
        <v>2908.9076400000017</v>
      </c>
      <c r="T113" s="41">
        <v>0.15676999999999999</v>
      </c>
      <c r="U113" s="38">
        <v>0.15024999999999999</v>
      </c>
      <c r="V113" s="42">
        <f t="shared" ref="V113" si="102">(T113-U113)*E113</f>
        <v>53.763919999999985</v>
      </c>
      <c r="W113" s="44"/>
      <c r="X113" s="38"/>
      <c r="Y113" s="42"/>
      <c r="Z113" s="41"/>
      <c r="AA113" s="38"/>
      <c r="AB113" s="42"/>
      <c r="AC113" s="45">
        <f t="shared" ref="AC113" si="103">AB113+Y113+S113+V113</f>
        <v>2962.6715600000016</v>
      </c>
      <c r="AD113" s="46">
        <f t="shared" ref="AD113" si="104">IFERROR(C113/B113,0)</f>
        <v>1356.8362369337979</v>
      </c>
    </row>
    <row r="114" spans="1:32" x14ac:dyDescent="0.25">
      <c r="A114" s="127">
        <v>45597</v>
      </c>
      <c r="B114" s="37">
        <v>284</v>
      </c>
      <c r="C114" s="37">
        <v>294854</v>
      </c>
      <c r="D114" s="37">
        <v>7</v>
      </c>
      <c r="E114" s="37">
        <v>7305</v>
      </c>
      <c r="F114" s="37"/>
      <c r="G114" s="37"/>
      <c r="H114" s="37"/>
      <c r="I114" s="37"/>
      <c r="J114" s="37">
        <f t="shared" ref="J114:J124" si="105">B114+D114+F114+H114</f>
        <v>291</v>
      </c>
      <c r="K114" s="37">
        <f t="shared" ref="K114:K124" si="106">C114+E114+G114+I114</f>
        <v>302159</v>
      </c>
      <c r="L114" s="38" t="s">
        <v>76</v>
      </c>
      <c r="M114" s="39" t="s">
        <v>81</v>
      </c>
      <c r="N114" s="65" t="s">
        <v>62</v>
      </c>
      <c r="P114" s="40">
        <f t="shared" ref="P114:P124" si="107">A114</f>
        <v>45597</v>
      </c>
      <c r="Q114" s="41">
        <v>0.15772</v>
      </c>
      <c r="R114" s="38">
        <v>0.15024999999999999</v>
      </c>
      <c r="S114" s="42">
        <f t="shared" ref="S114:S124" si="108">(Q114-R114)*C114</f>
        <v>2202.5593800000015</v>
      </c>
      <c r="T114" s="41">
        <v>0.15676999999999999</v>
      </c>
      <c r="U114" s="38">
        <v>0.15024999999999999</v>
      </c>
      <c r="V114" s="42">
        <f t="shared" ref="V114:V124" si="109">(T114-U114)*E114</f>
        <v>47.628599999999985</v>
      </c>
      <c r="W114" s="44"/>
      <c r="X114" s="38"/>
      <c r="Y114" s="42"/>
      <c r="Z114" s="41"/>
      <c r="AA114" s="38"/>
      <c r="AB114" s="42"/>
      <c r="AC114" s="45">
        <f t="shared" ref="AC114:AC124" si="110">AB114+Y114+S114+V114</f>
        <v>2250.1879800000015</v>
      </c>
      <c r="AD114" s="46">
        <f t="shared" ref="AD114:AD124" si="111">IFERROR(C114/B114,0)</f>
        <v>1038.2183098591549</v>
      </c>
    </row>
    <row r="115" spans="1:32" x14ac:dyDescent="0.25">
      <c r="A115" s="127">
        <v>45566</v>
      </c>
      <c r="B115" s="37">
        <v>284</v>
      </c>
      <c r="C115" s="37">
        <v>237078</v>
      </c>
      <c r="D115" s="37">
        <v>7</v>
      </c>
      <c r="E115" s="37">
        <v>7202</v>
      </c>
      <c r="F115" s="37"/>
      <c r="G115" s="37"/>
      <c r="H115" s="37"/>
      <c r="I115" s="37"/>
      <c r="J115" s="37">
        <f t="shared" si="105"/>
        <v>291</v>
      </c>
      <c r="K115" s="37">
        <f t="shared" si="106"/>
        <v>244280</v>
      </c>
      <c r="L115" s="38" t="s">
        <v>76</v>
      </c>
      <c r="M115" s="39" t="s">
        <v>81</v>
      </c>
      <c r="N115" s="65" t="s">
        <v>62</v>
      </c>
      <c r="P115" s="40">
        <f t="shared" si="107"/>
        <v>45566</v>
      </c>
      <c r="Q115" s="41">
        <v>0.15772</v>
      </c>
      <c r="R115" s="38">
        <v>0.15024999999999999</v>
      </c>
      <c r="S115" s="42">
        <f t="shared" si="108"/>
        <v>1770.972660000001</v>
      </c>
      <c r="T115" s="41">
        <v>0.15676999999999999</v>
      </c>
      <c r="U115" s="38">
        <v>0.15024999999999999</v>
      </c>
      <c r="V115" s="42">
        <f t="shared" si="109"/>
        <v>46.957039999999985</v>
      </c>
      <c r="W115" s="44"/>
      <c r="X115" s="38"/>
      <c r="Y115" s="42"/>
      <c r="Z115" s="41"/>
      <c r="AA115" s="38"/>
      <c r="AB115" s="42"/>
      <c r="AC115" s="45">
        <f t="shared" si="110"/>
        <v>1817.929700000001</v>
      </c>
      <c r="AD115" s="46">
        <f t="shared" si="111"/>
        <v>834.78169014084506</v>
      </c>
    </row>
    <row r="116" spans="1:32" x14ac:dyDescent="0.25">
      <c r="A116" s="127">
        <v>45536</v>
      </c>
      <c r="B116" s="37">
        <v>282</v>
      </c>
      <c r="C116" s="37">
        <v>274386</v>
      </c>
      <c r="D116" s="37">
        <v>7</v>
      </c>
      <c r="E116" s="37">
        <v>8070</v>
      </c>
      <c r="F116" s="37"/>
      <c r="G116" s="37"/>
      <c r="H116" s="37"/>
      <c r="I116" s="37"/>
      <c r="J116" s="37">
        <f t="shared" si="105"/>
        <v>289</v>
      </c>
      <c r="K116" s="37">
        <f t="shared" si="106"/>
        <v>282456</v>
      </c>
      <c r="L116" s="38" t="s">
        <v>76</v>
      </c>
      <c r="M116" s="39" t="s">
        <v>81</v>
      </c>
      <c r="N116" s="65" t="s">
        <v>62</v>
      </c>
      <c r="P116" s="40">
        <f t="shared" si="107"/>
        <v>45536</v>
      </c>
      <c r="Q116" s="41">
        <v>0.15772</v>
      </c>
      <c r="R116" s="38">
        <v>0.15024999999999999</v>
      </c>
      <c r="S116" s="42">
        <f t="shared" si="108"/>
        <v>2049.6634200000012</v>
      </c>
      <c r="T116" s="41">
        <v>0.15676999999999999</v>
      </c>
      <c r="U116" s="38">
        <v>0.15024999999999999</v>
      </c>
      <c r="V116" s="42">
        <f t="shared" si="109"/>
        <v>52.616399999999985</v>
      </c>
      <c r="W116" s="44"/>
      <c r="X116" s="38"/>
      <c r="Y116" s="42"/>
      <c r="Z116" s="41"/>
      <c r="AA116" s="38"/>
      <c r="AB116" s="42"/>
      <c r="AC116" s="45">
        <f t="shared" si="110"/>
        <v>2102.2798200000011</v>
      </c>
      <c r="AD116" s="46">
        <f t="shared" si="111"/>
        <v>973</v>
      </c>
    </row>
    <row r="117" spans="1:32" x14ac:dyDescent="0.25">
      <c r="A117" s="127">
        <v>45505</v>
      </c>
      <c r="B117" s="37">
        <v>282</v>
      </c>
      <c r="C117" s="37">
        <v>282523</v>
      </c>
      <c r="D117" s="37">
        <v>7</v>
      </c>
      <c r="E117" s="37">
        <v>7554</v>
      </c>
      <c r="F117" s="37"/>
      <c r="G117" s="37"/>
      <c r="H117" s="37"/>
      <c r="I117" s="37"/>
      <c r="J117" s="37">
        <f t="shared" si="105"/>
        <v>289</v>
      </c>
      <c r="K117" s="37">
        <f t="shared" si="106"/>
        <v>290077</v>
      </c>
      <c r="L117" s="38" t="s">
        <v>76</v>
      </c>
      <c r="M117" s="39" t="s">
        <v>81</v>
      </c>
      <c r="N117" s="65" t="s">
        <v>62</v>
      </c>
      <c r="P117" s="40">
        <f t="shared" si="107"/>
        <v>45505</v>
      </c>
      <c r="Q117" s="41">
        <v>0.15772</v>
      </c>
      <c r="R117" s="38">
        <v>0.15024999999999999</v>
      </c>
      <c r="S117" s="42">
        <f t="shared" si="108"/>
        <v>2110.4468100000013</v>
      </c>
      <c r="T117" s="41">
        <v>0.15676999999999999</v>
      </c>
      <c r="U117" s="38">
        <v>0.15024999999999999</v>
      </c>
      <c r="V117" s="42">
        <f t="shared" si="109"/>
        <v>49.252079999999985</v>
      </c>
      <c r="W117" s="44"/>
      <c r="X117" s="38"/>
      <c r="Y117" s="42"/>
      <c r="Z117" s="41"/>
      <c r="AA117" s="38"/>
      <c r="AB117" s="42"/>
      <c r="AC117" s="45">
        <f t="shared" si="110"/>
        <v>2159.6988900000015</v>
      </c>
      <c r="AD117" s="46">
        <f t="shared" si="111"/>
        <v>1001.854609929078</v>
      </c>
    </row>
    <row r="118" spans="1:32" x14ac:dyDescent="0.25">
      <c r="A118" s="127">
        <v>45474</v>
      </c>
      <c r="B118" s="37">
        <v>285</v>
      </c>
      <c r="C118" s="37">
        <v>380685</v>
      </c>
      <c r="D118" s="37">
        <v>8</v>
      </c>
      <c r="E118" s="37">
        <v>8566</v>
      </c>
      <c r="F118" s="37"/>
      <c r="G118" s="37"/>
      <c r="H118" s="37"/>
      <c r="I118" s="37"/>
      <c r="J118" s="37">
        <f t="shared" si="105"/>
        <v>293</v>
      </c>
      <c r="K118" s="37">
        <f t="shared" si="106"/>
        <v>389251</v>
      </c>
      <c r="L118" s="38" t="s">
        <v>76</v>
      </c>
      <c r="M118" s="39" t="s">
        <v>81</v>
      </c>
      <c r="N118" s="65" t="s">
        <v>62</v>
      </c>
      <c r="P118" s="40">
        <f t="shared" si="107"/>
        <v>45474</v>
      </c>
      <c r="Q118" s="41">
        <v>0.17216000000000001</v>
      </c>
      <c r="R118" s="38">
        <v>0.15024999999999999</v>
      </c>
      <c r="S118" s="42">
        <f t="shared" si="108"/>
        <v>8340.8083500000048</v>
      </c>
      <c r="T118" s="41">
        <v>0.17552000000000001</v>
      </c>
      <c r="U118" s="38">
        <v>0.15024999999999999</v>
      </c>
      <c r="V118" s="42">
        <f t="shared" si="109"/>
        <v>216.46282000000014</v>
      </c>
      <c r="W118" s="44"/>
      <c r="X118" s="38"/>
      <c r="Y118" s="42"/>
      <c r="Z118" s="41"/>
      <c r="AA118" s="38"/>
      <c r="AB118" s="42"/>
      <c r="AC118" s="45">
        <f t="shared" si="110"/>
        <v>8557.2711700000054</v>
      </c>
      <c r="AD118" s="46">
        <f t="shared" si="111"/>
        <v>1335.7368421052631</v>
      </c>
    </row>
    <row r="119" spans="1:32" x14ac:dyDescent="0.25">
      <c r="A119" s="127">
        <v>45444</v>
      </c>
      <c r="B119" s="37">
        <v>287</v>
      </c>
      <c r="C119" s="37">
        <v>336410</v>
      </c>
      <c r="D119" s="37">
        <v>8</v>
      </c>
      <c r="E119" s="37">
        <v>7900</v>
      </c>
      <c r="F119" s="37"/>
      <c r="G119" s="37"/>
      <c r="H119" s="37"/>
      <c r="I119" s="37"/>
      <c r="J119" s="37">
        <f t="shared" si="105"/>
        <v>295</v>
      </c>
      <c r="K119" s="37">
        <f t="shared" si="106"/>
        <v>344310</v>
      </c>
      <c r="L119" s="38" t="s">
        <v>76</v>
      </c>
      <c r="M119" s="39" t="s">
        <v>81</v>
      </c>
      <c r="N119" s="65" t="s">
        <v>62</v>
      </c>
      <c r="P119" s="40">
        <f t="shared" si="107"/>
        <v>45444</v>
      </c>
      <c r="Q119" s="41">
        <v>0.17216000000000001</v>
      </c>
      <c r="R119" s="38">
        <v>0.15024999999999999</v>
      </c>
      <c r="S119" s="42">
        <f t="shared" si="108"/>
        <v>7370.7431000000042</v>
      </c>
      <c r="T119" s="41">
        <v>0.17552000000000001</v>
      </c>
      <c r="U119" s="38">
        <v>0.15024999999999999</v>
      </c>
      <c r="V119" s="42">
        <f t="shared" si="109"/>
        <v>199.63300000000012</v>
      </c>
      <c r="W119" s="44"/>
      <c r="X119" s="38"/>
      <c r="Y119" s="42"/>
      <c r="Z119" s="41"/>
      <c r="AA119" s="38"/>
      <c r="AB119" s="42"/>
      <c r="AC119" s="45">
        <f t="shared" si="110"/>
        <v>7570.376100000004</v>
      </c>
      <c r="AD119" s="46">
        <f t="shared" si="111"/>
        <v>1172.1602787456445</v>
      </c>
      <c r="AF119" s="47"/>
    </row>
    <row r="120" spans="1:32" x14ac:dyDescent="0.25">
      <c r="A120" s="127">
        <v>45413</v>
      </c>
      <c r="B120" s="37">
        <v>291</v>
      </c>
      <c r="C120" s="37">
        <v>251572</v>
      </c>
      <c r="D120" s="37">
        <v>8</v>
      </c>
      <c r="E120" s="37">
        <v>6839</v>
      </c>
      <c r="F120" s="37"/>
      <c r="G120" s="37"/>
      <c r="H120" s="37"/>
      <c r="I120" s="37"/>
      <c r="J120" s="37">
        <f t="shared" si="105"/>
        <v>299</v>
      </c>
      <c r="K120" s="37">
        <f t="shared" si="106"/>
        <v>258411</v>
      </c>
      <c r="L120" s="38" t="s">
        <v>76</v>
      </c>
      <c r="M120" s="39" t="s">
        <v>81</v>
      </c>
      <c r="N120" s="65" t="s">
        <v>62</v>
      </c>
      <c r="P120" s="40">
        <f t="shared" si="107"/>
        <v>45413</v>
      </c>
      <c r="Q120" s="41">
        <v>0.17216000000000001</v>
      </c>
      <c r="R120" s="38">
        <v>0.15024999999999999</v>
      </c>
      <c r="S120" s="42">
        <f t="shared" si="108"/>
        <v>5511.9425200000032</v>
      </c>
      <c r="T120" s="41">
        <v>0.17552000000000001</v>
      </c>
      <c r="U120" s="38">
        <v>0.15024999999999999</v>
      </c>
      <c r="V120" s="42">
        <f t="shared" si="109"/>
        <v>172.82153000000011</v>
      </c>
      <c r="W120" s="44"/>
      <c r="X120" s="38"/>
      <c r="Y120" s="42"/>
      <c r="Z120" s="41"/>
      <c r="AA120" s="38"/>
      <c r="AB120" s="42"/>
      <c r="AC120" s="45">
        <f t="shared" si="110"/>
        <v>5684.7640500000034</v>
      </c>
      <c r="AD120" s="46">
        <f t="shared" si="111"/>
        <v>864.50859106529208</v>
      </c>
      <c r="AF120" s="47"/>
    </row>
    <row r="121" spans="1:32" x14ac:dyDescent="0.25">
      <c r="A121" s="127">
        <v>45383</v>
      </c>
      <c r="B121" s="37">
        <v>290</v>
      </c>
      <c r="C121" s="37">
        <v>254003</v>
      </c>
      <c r="D121" s="37">
        <v>8</v>
      </c>
      <c r="E121" s="37">
        <v>6839</v>
      </c>
      <c r="F121" s="37"/>
      <c r="G121" s="37"/>
      <c r="H121" s="37"/>
      <c r="I121" s="37"/>
      <c r="J121" s="37">
        <f t="shared" si="105"/>
        <v>298</v>
      </c>
      <c r="K121" s="37">
        <f t="shared" si="106"/>
        <v>260842</v>
      </c>
      <c r="L121" s="38" t="s">
        <v>76</v>
      </c>
      <c r="M121" s="39" t="s">
        <v>81</v>
      </c>
      <c r="N121" s="65" t="s">
        <v>62</v>
      </c>
      <c r="P121" s="40">
        <f t="shared" si="107"/>
        <v>45383</v>
      </c>
      <c r="Q121" s="41">
        <v>0.17216000000000001</v>
      </c>
      <c r="R121" s="38">
        <v>0.15024999999999999</v>
      </c>
      <c r="S121" s="42">
        <f t="shared" si="108"/>
        <v>5565.2057300000033</v>
      </c>
      <c r="T121" s="41">
        <v>0.17552000000000001</v>
      </c>
      <c r="U121" s="38">
        <v>0.15024999999999999</v>
      </c>
      <c r="V121" s="42">
        <f t="shared" si="109"/>
        <v>172.82153000000011</v>
      </c>
      <c r="W121" s="44"/>
      <c r="X121" s="38"/>
      <c r="Y121" s="42"/>
      <c r="Z121" s="41"/>
      <c r="AA121" s="38"/>
      <c r="AB121" s="42"/>
      <c r="AC121" s="45">
        <f t="shared" si="110"/>
        <v>5738.0272600000035</v>
      </c>
      <c r="AD121" s="46">
        <f t="shared" si="111"/>
        <v>875.87241379310342</v>
      </c>
      <c r="AF121" s="47"/>
    </row>
    <row r="122" spans="1:32" x14ac:dyDescent="0.25">
      <c r="A122" s="127">
        <v>45352</v>
      </c>
      <c r="B122" s="37">
        <v>295</v>
      </c>
      <c r="C122" s="37">
        <v>285208</v>
      </c>
      <c r="D122" s="37">
        <v>8</v>
      </c>
      <c r="E122" s="37">
        <v>6493</v>
      </c>
      <c r="F122" s="37"/>
      <c r="G122" s="37"/>
      <c r="H122" s="37"/>
      <c r="I122" s="37"/>
      <c r="J122" s="37">
        <f t="shared" si="105"/>
        <v>303</v>
      </c>
      <c r="K122" s="37">
        <f t="shared" si="106"/>
        <v>291701</v>
      </c>
      <c r="L122" s="38" t="s">
        <v>76</v>
      </c>
      <c r="M122" s="39" t="s">
        <v>81</v>
      </c>
      <c r="N122" s="65" t="s">
        <v>62</v>
      </c>
      <c r="P122" s="40">
        <f t="shared" si="107"/>
        <v>45352</v>
      </c>
      <c r="Q122" s="41">
        <v>0.17216000000000001</v>
      </c>
      <c r="R122" s="38">
        <v>0.15024999999999999</v>
      </c>
      <c r="S122" s="42">
        <f t="shared" si="108"/>
        <v>6248.907280000004</v>
      </c>
      <c r="T122" s="41">
        <v>0.17552000000000001</v>
      </c>
      <c r="U122" s="38">
        <v>0.15024999999999999</v>
      </c>
      <c r="V122" s="42">
        <f t="shared" si="109"/>
        <v>164.07811000000009</v>
      </c>
      <c r="W122" s="44"/>
      <c r="X122" s="38"/>
      <c r="Y122" s="42"/>
      <c r="Z122" s="41"/>
      <c r="AA122" s="38"/>
      <c r="AB122" s="42"/>
      <c r="AC122" s="45">
        <f t="shared" si="110"/>
        <v>6412.9853900000044</v>
      </c>
      <c r="AD122" s="46">
        <f t="shared" si="111"/>
        <v>966.806779661017</v>
      </c>
      <c r="AF122" s="47"/>
    </row>
    <row r="123" spans="1:32" x14ac:dyDescent="0.25">
      <c r="A123" s="127">
        <v>45323</v>
      </c>
      <c r="B123" s="37">
        <v>305</v>
      </c>
      <c r="C123" s="37">
        <v>331494</v>
      </c>
      <c r="D123" s="37">
        <v>8</v>
      </c>
      <c r="E123" s="37">
        <v>6727</v>
      </c>
      <c r="F123" s="37"/>
      <c r="G123" s="37"/>
      <c r="H123" s="37"/>
      <c r="I123" s="37"/>
      <c r="J123" s="37">
        <f t="shared" si="105"/>
        <v>313</v>
      </c>
      <c r="K123" s="37">
        <f t="shared" si="106"/>
        <v>338221</v>
      </c>
      <c r="L123" s="38" t="s">
        <v>76</v>
      </c>
      <c r="M123" s="39" t="s">
        <v>81</v>
      </c>
      <c r="N123" s="65" t="s">
        <v>62</v>
      </c>
      <c r="P123" s="40">
        <f t="shared" si="107"/>
        <v>45323</v>
      </c>
      <c r="Q123" s="41">
        <v>0.17216000000000001</v>
      </c>
      <c r="R123" s="38">
        <v>0.15024999999999999</v>
      </c>
      <c r="S123" s="42">
        <f t="shared" si="108"/>
        <v>7263.033540000004</v>
      </c>
      <c r="T123" s="41">
        <v>0.17552000000000001</v>
      </c>
      <c r="U123" s="38">
        <v>0.15024999999999999</v>
      </c>
      <c r="V123" s="42">
        <f t="shared" si="109"/>
        <v>169.99129000000011</v>
      </c>
      <c r="W123" s="44"/>
      <c r="X123" s="38"/>
      <c r="Y123" s="42"/>
      <c r="Z123" s="41"/>
      <c r="AA123" s="38"/>
      <c r="AB123" s="42"/>
      <c r="AC123" s="45">
        <f t="shared" si="110"/>
        <v>7433.0248300000039</v>
      </c>
      <c r="AD123" s="46">
        <f t="shared" si="111"/>
        <v>1086.8655737704919</v>
      </c>
      <c r="AF123" s="47"/>
    </row>
    <row r="124" spans="1:32" x14ac:dyDescent="0.25">
      <c r="A124" s="127">
        <v>45292</v>
      </c>
      <c r="B124" s="37">
        <v>315</v>
      </c>
      <c r="C124" s="37">
        <v>433071</v>
      </c>
      <c r="D124" s="37">
        <v>8</v>
      </c>
      <c r="E124" s="37">
        <v>7616</v>
      </c>
      <c r="F124" s="37"/>
      <c r="G124" s="37"/>
      <c r="H124" s="37"/>
      <c r="I124" s="37"/>
      <c r="J124" s="37">
        <f t="shared" si="105"/>
        <v>323</v>
      </c>
      <c r="K124" s="37">
        <f t="shared" si="106"/>
        <v>440687</v>
      </c>
      <c r="L124" s="38" t="s">
        <v>76</v>
      </c>
      <c r="M124" s="39" t="s">
        <v>81</v>
      </c>
      <c r="N124" s="65" t="s">
        <v>62</v>
      </c>
      <c r="P124" s="40">
        <f t="shared" si="107"/>
        <v>45292</v>
      </c>
      <c r="Q124" s="41">
        <v>0.17216000000000001</v>
      </c>
      <c r="R124" s="38">
        <v>0.15024999999999999</v>
      </c>
      <c r="S124" s="42">
        <f t="shared" si="108"/>
        <v>9488.5856100000055</v>
      </c>
      <c r="T124" s="41">
        <v>0.17552000000000001</v>
      </c>
      <c r="U124" s="38">
        <v>0.15024999999999999</v>
      </c>
      <c r="V124" s="42">
        <f t="shared" si="109"/>
        <v>192.45632000000012</v>
      </c>
      <c r="W124" s="44"/>
      <c r="X124" s="38"/>
      <c r="Y124" s="42"/>
      <c r="Z124" s="41"/>
      <c r="AA124" s="38"/>
      <c r="AB124" s="42"/>
      <c r="AC124" s="45">
        <f t="shared" si="110"/>
        <v>9681.0419300000049</v>
      </c>
      <c r="AD124" s="46">
        <f t="shared" si="111"/>
        <v>1374.8285714285714</v>
      </c>
      <c r="AF124" s="47"/>
    </row>
    <row r="125" spans="1:32" x14ac:dyDescent="0.25">
      <c r="A125" s="127">
        <v>45261</v>
      </c>
      <c r="B125" s="37">
        <v>271</v>
      </c>
      <c r="C125" s="37">
        <v>317770</v>
      </c>
      <c r="D125" s="37">
        <v>16</v>
      </c>
      <c r="E125" s="37">
        <v>10872</v>
      </c>
      <c r="F125" s="37"/>
      <c r="G125" s="37"/>
      <c r="H125" s="37"/>
      <c r="I125" s="37"/>
      <c r="J125" s="37">
        <f t="shared" ref="J125" si="112">B125+D125+F125+H125</f>
        <v>287</v>
      </c>
      <c r="K125" s="37">
        <f t="shared" ref="K125" si="113">C125+E125+G125+I125</f>
        <v>328642</v>
      </c>
      <c r="L125" s="38" t="s">
        <v>52</v>
      </c>
      <c r="M125" s="39" t="s">
        <v>58</v>
      </c>
      <c r="N125" s="65" t="s">
        <v>62</v>
      </c>
      <c r="P125" s="40">
        <f t="shared" ref="P125" si="114">A125</f>
        <v>45261</v>
      </c>
      <c r="Q125" s="41">
        <v>0.16078000000000001</v>
      </c>
      <c r="R125" s="38">
        <v>0.10639999999999999</v>
      </c>
      <c r="S125" s="42">
        <f t="shared" ref="S125" si="115">(Q125-R125)*C125</f>
        <v>17280.332600000005</v>
      </c>
      <c r="T125" s="41">
        <v>0.15898999999999999</v>
      </c>
      <c r="U125" s="38">
        <v>0.10639999999999999</v>
      </c>
      <c r="V125" s="42">
        <f t="shared" ref="V125" si="116">(T125-U125)*E125</f>
        <v>571.75847999999996</v>
      </c>
      <c r="W125" s="44"/>
      <c r="X125" s="38"/>
      <c r="Y125" s="42"/>
      <c r="Z125" s="41"/>
      <c r="AA125" s="38"/>
      <c r="AB125" s="42"/>
      <c r="AC125" s="45">
        <f t="shared" ref="AC125" si="117">AB125+Y125+S125+V125</f>
        <v>17852.091080000006</v>
      </c>
      <c r="AD125" s="46">
        <f t="shared" ref="AD125" si="118">IFERROR(C125/B125,0)</f>
        <v>1172.5830258302583</v>
      </c>
      <c r="AF125" s="47"/>
    </row>
    <row r="126" spans="1:32" x14ac:dyDescent="0.25">
      <c r="A126" s="127">
        <v>45231</v>
      </c>
      <c r="B126" s="37">
        <v>272</v>
      </c>
      <c r="C126" s="37">
        <v>276382</v>
      </c>
      <c r="D126" s="37">
        <v>16</v>
      </c>
      <c r="E126" s="37">
        <v>10206</v>
      </c>
      <c r="F126" s="37"/>
      <c r="G126" s="37"/>
      <c r="H126" s="37"/>
      <c r="I126" s="37"/>
      <c r="J126" s="37">
        <f t="shared" ref="J126:J136" si="119">B126+D126+F126+H126</f>
        <v>288</v>
      </c>
      <c r="K126" s="37">
        <f t="shared" ref="K126:K136" si="120">C126+E126+G126+I126</f>
        <v>286588</v>
      </c>
      <c r="L126" s="38" t="s">
        <v>52</v>
      </c>
      <c r="M126" s="39" t="s">
        <v>58</v>
      </c>
      <c r="N126" s="65" t="s">
        <v>62</v>
      </c>
      <c r="P126" s="40">
        <f t="shared" ref="P126:P136" si="121">A126</f>
        <v>45231</v>
      </c>
      <c r="Q126" s="41">
        <v>0.16078000000000001</v>
      </c>
      <c r="R126" s="38">
        <v>0.10639999999999999</v>
      </c>
      <c r="S126" s="42">
        <f t="shared" ref="S126:S136" si="122">(Q126-R126)*C126</f>
        <v>15029.653160000003</v>
      </c>
      <c r="T126" s="41">
        <v>0.15898999999999999</v>
      </c>
      <c r="U126" s="38">
        <v>0.10639999999999999</v>
      </c>
      <c r="V126" s="42">
        <f t="shared" ref="V126:V136" si="123">(T126-U126)*E126</f>
        <v>536.73353999999995</v>
      </c>
      <c r="W126" s="44"/>
      <c r="X126" s="38"/>
      <c r="Y126" s="42"/>
      <c r="Z126" s="41"/>
      <c r="AA126" s="38"/>
      <c r="AB126" s="42"/>
      <c r="AC126" s="45">
        <f t="shared" ref="AC126:AC136" si="124">AB126+Y126+S126+V126</f>
        <v>15566.386700000003</v>
      </c>
      <c r="AD126" s="46">
        <f t="shared" ref="AD126:AD136" si="125">IFERROR(C126/B126,0)</f>
        <v>1016.1102941176471</v>
      </c>
      <c r="AF126" s="47"/>
    </row>
    <row r="127" spans="1:32" x14ac:dyDescent="0.25">
      <c r="A127" s="127">
        <v>45200</v>
      </c>
      <c r="B127" s="37">
        <v>272</v>
      </c>
      <c r="C127" s="37">
        <v>216927</v>
      </c>
      <c r="D127" s="37">
        <v>16</v>
      </c>
      <c r="E127" s="37">
        <v>9708</v>
      </c>
      <c r="F127" s="37"/>
      <c r="G127" s="37"/>
      <c r="H127" s="37"/>
      <c r="I127" s="37"/>
      <c r="J127" s="37">
        <f t="shared" si="119"/>
        <v>288</v>
      </c>
      <c r="K127" s="37">
        <f t="shared" si="120"/>
        <v>226635</v>
      </c>
      <c r="L127" s="38" t="s">
        <v>52</v>
      </c>
      <c r="M127" s="39" t="s">
        <v>58</v>
      </c>
      <c r="N127" s="65" t="s">
        <v>62</v>
      </c>
      <c r="P127" s="40">
        <f t="shared" si="121"/>
        <v>45200</v>
      </c>
      <c r="Q127" s="41">
        <v>0.16078000000000001</v>
      </c>
      <c r="R127" s="38">
        <v>0.10639999999999999</v>
      </c>
      <c r="S127" s="42">
        <f t="shared" si="122"/>
        <v>11796.490260000002</v>
      </c>
      <c r="T127" s="41">
        <v>0.15898999999999999</v>
      </c>
      <c r="U127" s="38">
        <v>0.10639999999999999</v>
      </c>
      <c r="V127" s="42">
        <f t="shared" si="123"/>
        <v>510.54372000000001</v>
      </c>
      <c r="W127" s="44"/>
      <c r="X127" s="38"/>
      <c r="Y127" s="42"/>
      <c r="Z127" s="41"/>
      <c r="AA127" s="38"/>
      <c r="AB127" s="42"/>
      <c r="AC127" s="45">
        <f t="shared" si="124"/>
        <v>12307.033980000002</v>
      </c>
      <c r="AD127" s="46">
        <f t="shared" si="125"/>
        <v>797.52573529411768</v>
      </c>
      <c r="AF127" s="47"/>
    </row>
    <row r="128" spans="1:32" x14ac:dyDescent="0.25">
      <c r="A128" s="127">
        <v>45170</v>
      </c>
      <c r="B128" s="37">
        <v>273</v>
      </c>
      <c r="C128" s="37">
        <v>291951</v>
      </c>
      <c r="D128" s="37">
        <v>16</v>
      </c>
      <c r="E128" s="37">
        <v>13908</v>
      </c>
      <c r="F128" s="37"/>
      <c r="G128" s="37"/>
      <c r="H128" s="37"/>
      <c r="I128" s="37"/>
      <c r="J128" s="37">
        <f t="shared" si="119"/>
        <v>289</v>
      </c>
      <c r="K128" s="37">
        <f t="shared" si="120"/>
        <v>305859</v>
      </c>
      <c r="L128" s="38" t="s">
        <v>52</v>
      </c>
      <c r="M128" s="39" t="s">
        <v>58</v>
      </c>
      <c r="N128" s="65" t="s">
        <v>62</v>
      </c>
      <c r="P128" s="40">
        <f t="shared" si="121"/>
        <v>45170</v>
      </c>
      <c r="Q128" s="41">
        <v>0.16078000000000001</v>
      </c>
      <c r="R128" s="38">
        <v>0.10639999999999999</v>
      </c>
      <c r="S128" s="42">
        <f t="shared" si="122"/>
        <v>15876.295380000003</v>
      </c>
      <c r="T128" s="41">
        <v>0.15898999999999999</v>
      </c>
      <c r="U128" s="38">
        <v>0.10639999999999999</v>
      </c>
      <c r="V128" s="42">
        <f t="shared" si="123"/>
        <v>731.42171999999994</v>
      </c>
      <c r="W128" s="44"/>
      <c r="X128" s="38"/>
      <c r="Y128" s="42"/>
      <c r="Z128" s="41"/>
      <c r="AA128" s="38"/>
      <c r="AB128" s="42"/>
      <c r="AC128" s="45">
        <f t="shared" si="124"/>
        <v>16607.717100000002</v>
      </c>
      <c r="AD128" s="46">
        <f t="shared" si="125"/>
        <v>1069.4175824175825</v>
      </c>
      <c r="AF128" s="47"/>
    </row>
    <row r="129" spans="1:32" x14ac:dyDescent="0.25">
      <c r="A129" s="127">
        <v>45139</v>
      </c>
      <c r="B129" s="37">
        <v>275</v>
      </c>
      <c r="C129" s="37">
        <v>289660</v>
      </c>
      <c r="D129" s="37">
        <v>16</v>
      </c>
      <c r="E129" s="37">
        <v>12830</v>
      </c>
      <c r="F129" s="37"/>
      <c r="G129" s="37"/>
      <c r="H129" s="37"/>
      <c r="I129" s="37"/>
      <c r="J129" s="37">
        <f t="shared" si="119"/>
        <v>291</v>
      </c>
      <c r="K129" s="37">
        <f t="shared" si="120"/>
        <v>302490</v>
      </c>
      <c r="L129" s="38" t="s">
        <v>52</v>
      </c>
      <c r="M129" s="39" t="s">
        <v>58</v>
      </c>
      <c r="N129" s="65" t="s">
        <v>62</v>
      </c>
      <c r="P129" s="40">
        <f t="shared" si="121"/>
        <v>45139</v>
      </c>
      <c r="Q129" s="41">
        <v>0.16078000000000001</v>
      </c>
      <c r="R129" s="38">
        <v>0.10639999999999999</v>
      </c>
      <c r="S129" s="42">
        <f t="shared" si="122"/>
        <v>15751.710800000003</v>
      </c>
      <c r="T129" s="41">
        <v>0.15898999999999999</v>
      </c>
      <c r="U129" s="38">
        <v>0.10639999999999999</v>
      </c>
      <c r="V129" s="42">
        <f t="shared" si="123"/>
        <v>674.72969999999998</v>
      </c>
      <c r="W129" s="44"/>
      <c r="X129" s="38"/>
      <c r="Y129" s="42"/>
      <c r="Z129" s="41"/>
      <c r="AA129" s="38"/>
      <c r="AB129" s="42"/>
      <c r="AC129" s="45">
        <f t="shared" si="124"/>
        <v>16426.440500000004</v>
      </c>
      <c r="AD129" s="46">
        <f t="shared" si="125"/>
        <v>1053.3090909090909</v>
      </c>
      <c r="AF129" s="47"/>
    </row>
    <row r="130" spans="1:32" x14ac:dyDescent="0.25">
      <c r="A130" s="127">
        <v>45108</v>
      </c>
      <c r="B130" s="37">
        <v>276</v>
      </c>
      <c r="C130" s="37">
        <v>399412</v>
      </c>
      <c r="D130" s="37">
        <v>17</v>
      </c>
      <c r="E130" s="37">
        <v>19913</v>
      </c>
      <c r="F130" s="37"/>
      <c r="G130" s="37"/>
      <c r="H130" s="37"/>
      <c r="I130" s="37"/>
      <c r="J130" s="37">
        <f t="shared" si="119"/>
        <v>293</v>
      </c>
      <c r="K130" s="37">
        <f t="shared" si="120"/>
        <v>419325</v>
      </c>
      <c r="L130" s="38" t="s">
        <v>52</v>
      </c>
      <c r="M130" s="39" t="s">
        <v>58</v>
      </c>
      <c r="N130" s="65" t="s">
        <v>62</v>
      </c>
      <c r="P130" s="40">
        <f t="shared" si="121"/>
        <v>45108</v>
      </c>
      <c r="Q130" s="41">
        <v>0.16078000000000001</v>
      </c>
      <c r="R130" s="38">
        <v>0.10639999999999999</v>
      </c>
      <c r="S130" s="42">
        <f t="shared" si="122"/>
        <v>21720.024560000005</v>
      </c>
      <c r="T130" s="41">
        <v>0.15898999999999999</v>
      </c>
      <c r="U130" s="38">
        <v>0.10639999999999999</v>
      </c>
      <c r="V130" s="42">
        <f t="shared" si="123"/>
        <v>1047.2246700000001</v>
      </c>
      <c r="W130" s="44"/>
      <c r="X130" s="38"/>
      <c r="Y130" s="42"/>
      <c r="Z130" s="41"/>
      <c r="AA130" s="38"/>
      <c r="AB130" s="42"/>
      <c r="AC130" s="45">
        <f t="shared" si="124"/>
        <v>22767.249230000005</v>
      </c>
      <c r="AD130" s="46">
        <f t="shared" si="125"/>
        <v>1447.144927536232</v>
      </c>
      <c r="AF130" s="47"/>
    </row>
    <row r="131" spans="1:32" x14ac:dyDescent="0.25">
      <c r="A131" s="127">
        <v>45078</v>
      </c>
      <c r="B131" s="37">
        <v>266</v>
      </c>
      <c r="C131" s="37">
        <v>248223</v>
      </c>
      <c r="D131" s="37">
        <v>15</v>
      </c>
      <c r="E131" s="37">
        <v>12300</v>
      </c>
      <c r="F131" s="37"/>
      <c r="G131" s="37"/>
      <c r="H131" s="37"/>
      <c r="I131" s="37"/>
      <c r="J131" s="37">
        <f t="shared" si="119"/>
        <v>281</v>
      </c>
      <c r="K131" s="37">
        <f t="shared" si="120"/>
        <v>260523</v>
      </c>
      <c r="L131" s="38" t="s">
        <v>52</v>
      </c>
      <c r="M131" s="39" t="s">
        <v>58</v>
      </c>
      <c r="N131" s="65" t="s">
        <v>62</v>
      </c>
      <c r="P131" s="40">
        <f t="shared" si="121"/>
        <v>45078</v>
      </c>
      <c r="Q131" s="41">
        <v>0.25775999999999999</v>
      </c>
      <c r="R131" s="95">
        <v>0.10639999999999999</v>
      </c>
      <c r="S131" s="42">
        <f t="shared" si="122"/>
        <v>37571.033279999996</v>
      </c>
      <c r="T131" s="41">
        <v>0.26175999999999999</v>
      </c>
      <c r="U131" s="95">
        <v>0.10639999999999999</v>
      </c>
      <c r="V131" s="42">
        <f t="shared" si="123"/>
        <v>1910.9279999999999</v>
      </c>
      <c r="W131" s="44"/>
      <c r="X131" s="38"/>
      <c r="Y131" s="42"/>
      <c r="Z131" s="41"/>
      <c r="AA131" s="38"/>
      <c r="AB131" s="42"/>
      <c r="AC131" s="45">
        <f t="shared" si="124"/>
        <v>39481.961279999996</v>
      </c>
      <c r="AD131" s="46">
        <f t="shared" si="125"/>
        <v>933.16917293233087</v>
      </c>
      <c r="AF131" s="47"/>
    </row>
    <row r="132" spans="1:32" x14ac:dyDescent="0.25">
      <c r="A132" s="127">
        <v>45047</v>
      </c>
      <c r="B132" s="37">
        <v>255</v>
      </c>
      <c r="C132" s="37">
        <v>221757</v>
      </c>
      <c r="D132" s="37">
        <v>15</v>
      </c>
      <c r="E132" s="37">
        <v>11643</v>
      </c>
      <c r="F132" s="37"/>
      <c r="G132" s="37"/>
      <c r="H132" s="37"/>
      <c r="I132" s="37"/>
      <c r="J132" s="37">
        <f t="shared" si="119"/>
        <v>270</v>
      </c>
      <c r="K132" s="37">
        <f t="shared" si="120"/>
        <v>233400</v>
      </c>
      <c r="L132" s="38" t="s">
        <v>52</v>
      </c>
      <c r="M132" s="39" t="s">
        <v>58</v>
      </c>
      <c r="N132" s="65" t="s">
        <v>62</v>
      </c>
      <c r="P132" s="40">
        <f t="shared" si="121"/>
        <v>45047</v>
      </c>
      <c r="Q132" s="41">
        <v>0.25775999999999999</v>
      </c>
      <c r="R132" s="95">
        <v>0.10639999999999999</v>
      </c>
      <c r="S132" s="42">
        <f t="shared" si="122"/>
        <v>33565.139519999997</v>
      </c>
      <c r="T132" s="41">
        <v>0.26175999999999999</v>
      </c>
      <c r="U132" s="95">
        <v>0.10639999999999999</v>
      </c>
      <c r="V132" s="42">
        <f t="shared" si="123"/>
        <v>1808.8564799999999</v>
      </c>
      <c r="W132" s="44"/>
      <c r="X132" s="38"/>
      <c r="Y132" s="42"/>
      <c r="Z132" s="41"/>
      <c r="AA132" s="38"/>
      <c r="AB132" s="42"/>
      <c r="AC132" s="45">
        <f t="shared" si="124"/>
        <v>35373.995999999999</v>
      </c>
      <c r="AD132" s="46">
        <f t="shared" si="125"/>
        <v>869.63529411764705</v>
      </c>
      <c r="AF132" s="47"/>
    </row>
    <row r="133" spans="1:32" x14ac:dyDescent="0.25">
      <c r="A133" s="127">
        <v>45017</v>
      </c>
      <c r="B133" s="37">
        <v>260</v>
      </c>
      <c r="C133" s="37">
        <v>238220</v>
      </c>
      <c r="D133" s="37">
        <v>15</v>
      </c>
      <c r="E133" s="37">
        <v>11463</v>
      </c>
      <c r="F133" s="37"/>
      <c r="G133" s="37"/>
      <c r="H133" s="37"/>
      <c r="I133" s="37"/>
      <c r="J133" s="37">
        <f t="shared" si="119"/>
        <v>275</v>
      </c>
      <c r="K133" s="37">
        <f t="shared" si="120"/>
        <v>249683</v>
      </c>
      <c r="L133" s="38" t="s">
        <v>52</v>
      </c>
      <c r="M133" s="39" t="s">
        <v>58</v>
      </c>
      <c r="N133" s="65" t="s">
        <v>62</v>
      </c>
      <c r="P133" s="40">
        <f t="shared" si="121"/>
        <v>45017</v>
      </c>
      <c r="Q133" s="41">
        <v>0.25775999999999999</v>
      </c>
      <c r="R133" s="95">
        <v>0.10639999999999999</v>
      </c>
      <c r="S133" s="42">
        <f t="shared" si="122"/>
        <v>36056.979200000002</v>
      </c>
      <c r="T133" s="41">
        <v>0.26175999999999999</v>
      </c>
      <c r="U133" s="95">
        <v>0.10639999999999999</v>
      </c>
      <c r="V133" s="42">
        <f t="shared" si="123"/>
        <v>1780.89168</v>
      </c>
      <c r="W133" s="44"/>
      <c r="X133" s="38"/>
      <c r="Y133" s="42"/>
      <c r="Z133" s="41"/>
      <c r="AA133" s="38"/>
      <c r="AB133" s="42"/>
      <c r="AC133" s="45">
        <f t="shared" si="124"/>
        <v>37837.870880000002</v>
      </c>
      <c r="AD133" s="46">
        <f t="shared" si="125"/>
        <v>916.23076923076928</v>
      </c>
      <c r="AF133" s="47"/>
    </row>
    <row r="134" spans="1:32" x14ac:dyDescent="0.25">
      <c r="A134" s="127">
        <v>44986</v>
      </c>
      <c r="B134" s="37">
        <v>264</v>
      </c>
      <c r="C134" s="37">
        <v>271711</v>
      </c>
      <c r="D134" s="37">
        <v>16</v>
      </c>
      <c r="E134" s="37">
        <v>11794</v>
      </c>
      <c r="F134" s="37"/>
      <c r="G134" s="37"/>
      <c r="H134" s="37"/>
      <c r="I134" s="37"/>
      <c r="J134" s="37">
        <f t="shared" si="119"/>
        <v>280</v>
      </c>
      <c r="K134" s="37">
        <f t="shared" si="120"/>
        <v>283505</v>
      </c>
      <c r="L134" s="38" t="s">
        <v>52</v>
      </c>
      <c r="M134" s="39" t="s">
        <v>58</v>
      </c>
      <c r="N134" s="65" t="s">
        <v>62</v>
      </c>
      <c r="P134" s="40">
        <f t="shared" si="121"/>
        <v>44986</v>
      </c>
      <c r="Q134" s="41">
        <v>0.25775999999999999</v>
      </c>
      <c r="R134" s="95">
        <v>0.10639999999999999</v>
      </c>
      <c r="S134" s="42">
        <f t="shared" si="122"/>
        <v>41126.176959999997</v>
      </c>
      <c r="T134" s="41">
        <v>0.26175999999999999</v>
      </c>
      <c r="U134" s="95">
        <v>0.10639999999999999</v>
      </c>
      <c r="V134" s="42">
        <f t="shared" si="123"/>
        <v>1832.31584</v>
      </c>
      <c r="W134" s="44"/>
      <c r="X134" s="38"/>
      <c r="Y134" s="42"/>
      <c r="Z134" s="41"/>
      <c r="AA134" s="38"/>
      <c r="AB134" s="42"/>
      <c r="AC134" s="45">
        <f t="shared" si="124"/>
        <v>42958.4928</v>
      </c>
      <c r="AD134" s="46">
        <f t="shared" si="125"/>
        <v>1029.2083333333333</v>
      </c>
      <c r="AF134" s="47"/>
    </row>
    <row r="135" spans="1:32" ht="15.75" customHeight="1" x14ac:dyDescent="0.25">
      <c r="A135" s="127">
        <v>44958</v>
      </c>
      <c r="B135" s="37">
        <v>277</v>
      </c>
      <c r="C135" s="37">
        <v>308905</v>
      </c>
      <c r="D135" s="37">
        <v>16</v>
      </c>
      <c r="E135" s="37">
        <v>11571</v>
      </c>
      <c r="F135" s="37"/>
      <c r="G135" s="37"/>
      <c r="H135" s="37"/>
      <c r="I135" s="37"/>
      <c r="J135" s="37">
        <f t="shared" si="119"/>
        <v>293</v>
      </c>
      <c r="K135" s="37">
        <f t="shared" si="120"/>
        <v>320476</v>
      </c>
      <c r="L135" s="38" t="s">
        <v>52</v>
      </c>
      <c r="M135" s="39" t="s">
        <v>58</v>
      </c>
      <c r="N135" s="65" t="s">
        <v>62</v>
      </c>
      <c r="P135" s="40">
        <f t="shared" si="121"/>
        <v>44958</v>
      </c>
      <c r="Q135" s="41">
        <v>0.25775999999999999</v>
      </c>
      <c r="R135" s="95">
        <v>0.10639999999999999</v>
      </c>
      <c r="S135" s="42">
        <f t="shared" si="122"/>
        <v>46755.860799999995</v>
      </c>
      <c r="T135" s="41">
        <v>0.26175999999999999</v>
      </c>
      <c r="U135" s="95">
        <v>0.10639999999999999</v>
      </c>
      <c r="V135" s="42">
        <f t="shared" si="123"/>
        <v>1797.67056</v>
      </c>
      <c r="W135" s="44"/>
      <c r="X135" s="38"/>
      <c r="Y135" s="42"/>
      <c r="Z135" s="41"/>
      <c r="AA135" s="38"/>
      <c r="AB135" s="42"/>
      <c r="AC135" s="45">
        <f t="shared" si="124"/>
        <v>48553.531359999994</v>
      </c>
      <c r="AD135" s="46">
        <f t="shared" si="125"/>
        <v>1115.1805054151625</v>
      </c>
      <c r="AF135" s="47"/>
    </row>
    <row r="136" spans="1:32" ht="15.75" customHeight="1" x14ac:dyDescent="0.25">
      <c r="A136" s="127">
        <v>44927</v>
      </c>
      <c r="B136" s="37">
        <v>277</v>
      </c>
      <c r="C136" s="37">
        <v>318435</v>
      </c>
      <c r="D136" s="37">
        <v>16</v>
      </c>
      <c r="E136" s="37">
        <v>12016</v>
      </c>
      <c r="F136" s="37"/>
      <c r="G136" s="37"/>
      <c r="H136" s="37"/>
      <c r="I136" s="37"/>
      <c r="J136" s="37">
        <f t="shared" si="119"/>
        <v>293</v>
      </c>
      <c r="K136" s="37">
        <f t="shared" si="120"/>
        <v>330451</v>
      </c>
      <c r="L136" s="38" t="s">
        <v>52</v>
      </c>
      <c r="M136" s="39" t="s">
        <v>58</v>
      </c>
      <c r="N136" s="65" t="s">
        <v>62</v>
      </c>
      <c r="P136" s="40">
        <f t="shared" si="121"/>
        <v>44927</v>
      </c>
      <c r="Q136" s="41">
        <v>0.25775999999999999</v>
      </c>
      <c r="R136" s="95">
        <v>0.10639999999999999</v>
      </c>
      <c r="S136" s="42">
        <f t="shared" si="122"/>
        <v>48198.321599999996</v>
      </c>
      <c r="T136" s="41">
        <v>0.26175999999999999</v>
      </c>
      <c r="U136" s="95">
        <v>0.10639999999999999</v>
      </c>
      <c r="V136" s="42">
        <f t="shared" si="123"/>
        <v>1866.80576</v>
      </c>
      <c r="W136" s="44"/>
      <c r="X136" s="38"/>
      <c r="Y136" s="42"/>
      <c r="Z136" s="41"/>
      <c r="AA136" s="38"/>
      <c r="AB136" s="42"/>
      <c r="AC136" s="45">
        <f t="shared" si="124"/>
        <v>50065.127359999999</v>
      </c>
      <c r="AD136" s="46">
        <f t="shared" si="125"/>
        <v>1149.5848375451264</v>
      </c>
      <c r="AF136" s="47"/>
    </row>
    <row r="137" spans="1:32" ht="15.75" customHeight="1" x14ac:dyDescent="0.25">
      <c r="A137" s="127">
        <v>44896</v>
      </c>
      <c r="B137" s="37">
        <v>274</v>
      </c>
      <c r="C137" s="37">
        <v>377452</v>
      </c>
      <c r="D137" s="37">
        <v>15</v>
      </c>
      <c r="E137" s="37">
        <v>13542</v>
      </c>
      <c r="F137" s="37"/>
      <c r="G137" s="37"/>
      <c r="H137" s="37"/>
      <c r="I137" s="37"/>
      <c r="J137" s="37">
        <f t="shared" ref="J137" si="126">B137+D137+F137+H137</f>
        <v>289</v>
      </c>
      <c r="K137" s="37">
        <f t="shared" ref="K137" si="127">C137+E137+G137+I137</f>
        <v>390994</v>
      </c>
      <c r="L137" s="38" t="s">
        <v>52</v>
      </c>
      <c r="M137" s="39" t="s">
        <v>58</v>
      </c>
      <c r="N137" s="65" t="s">
        <v>62</v>
      </c>
      <c r="P137" s="40">
        <f t="shared" ref="P137" si="128">A137</f>
        <v>44896</v>
      </c>
      <c r="Q137" s="41">
        <v>0.17871000000000001</v>
      </c>
      <c r="R137" s="95">
        <v>0.10639999999999999</v>
      </c>
      <c r="S137" s="42">
        <f t="shared" ref="S137" si="129">(Q137-R137)*C137</f>
        <v>27293.554120000004</v>
      </c>
      <c r="T137" s="41">
        <v>0.17827000000000001</v>
      </c>
      <c r="U137" s="95">
        <v>0.10639999999999999</v>
      </c>
      <c r="V137" s="42">
        <f t="shared" ref="V137" si="130">(T137-U137)*E137</f>
        <v>973.26354000000026</v>
      </c>
      <c r="W137" s="44"/>
      <c r="X137" s="38"/>
      <c r="Y137" s="42"/>
      <c r="Z137" s="41"/>
      <c r="AA137" s="38"/>
      <c r="AB137" s="42"/>
      <c r="AC137" s="45">
        <f t="shared" ref="AC137" si="131">AB137+Y137+S137+V137</f>
        <v>28266.817660000004</v>
      </c>
      <c r="AD137" s="46">
        <f t="shared" ref="AD137" si="132">IFERROR(C137/B137,0)</f>
        <v>1377.5620437956204</v>
      </c>
      <c r="AF137" s="47"/>
    </row>
    <row r="138" spans="1:32" ht="15.75" customHeight="1" x14ac:dyDescent="0.25">
      <c r="A138" s="127">
        <v>44866</v>
      </c>
      <c r="B138" s="37">
        <v>275</v>
      </c>
      <c r="C138" s="37">
        <v>270371</v>
      </c>
      <c r="D138" s="37">
        <v>7</v>
      </c>
      <c r="E138" s="37">
        <v>5736</v>
      </c>
      <c r="F138" s="37"/>
      <c r="G138" s="37"/>
      <c r="H138" s="37"/>
      <c r="I138" s="37"/>
      <c r="J138" s="37">
        <f t="shared" ref="J138:J148" si="133">B138+D138+F138+H138</f>
        <v>282</v>
      </c>
      <c r="K138" s="37">
        <f t="shared" ref="K138:K148" si="134">C138+E138+G138+I138</f>
        <v>276107</v>
      </c>
      <c r="L138" s="38" t="s">
        <v>52</v>
      </c>
      <c r="M138" s="39" t="s">
        <v>58</v>
      </c>
      <c r="N138" s="65" t="s">
        <v>62</v>
      </c>
      <c r="P138" s="40">
        <f t="shared" ref="P138:P148" si="135">A138</f>
        <v>44866</v>
      </c>
      <c r="Q138" s="41">
        <v>0.17871000000000001</v>
      </c>
      <c r="R138" s="95">
        <v>0.10639999999999999</v>
      </c>
      <c r="S138" s="42">
        <f t="shared" ref="S138:S148" si="136">(Q138-R138)*C138</f>
        <v>19550.527010000005</v>
      </c>
      <c r="T138" s="41">
        <v>0.17827000000000001</v>
      </c>
      <c r="U138" s="95">
        <v>0.10639999999999999</v>
      </c>
      <c r="V138" s="42">
        <f t="shared" ref="V138:V160" si="137">(T138-U138)*E138</f>
        <v>412.24632000000008</v>
      </c>
      <c r="W138" s="44"/>
      <c r="X138" s="38"/>
      <c r="Y138" s="42"/>
      <c r="Z138" s="41"/>
      <c r="AA138" s="38"/>
      <c r="AB138" s="42"/>
      <c r="AC138" s="45">
        <f t="shared" ref="AC138:AC148" si="138">AB138+Y138+S138+V138</f>
        <v>19962.773330000004</v>
      </c>
      <c r="AD138" s="46">
        <f t="shared" ref="AD138:AD148" si="139">IFERROR(C138/B138,0)</f>
        <v>983.16727272727269</v>
      </c>
      <c r="AF138" s="47"/>
    </row>
    <row r="139" spans="1:32" ht="15.75" customHeight="1" x14ac:dyDescent="0.25">
      <c r="A139" s="127">
        <v>44835</v>
      </c>
      <c r="B139" s="37">
        <v>272</v>
      </c>
      <c r="C139" s="37">
        <v>252106</v>
      </c>
      <c r="D139" s="37">
        <v>8</v>
      </c>
      <c r="E139" s="37">
        <v>6366</v>
      </c>
      <c r="F139" s="37"/>
      <c r="G139" s="37"/>
      <c r="H139" s="37"/>
      <c r="I139" s="37"/>
      <c r="J139" s="37">
        <f t="shared" si="133"/>
        <v>280</v>
      </c>
      <c r="K139" s="37">
        <f t="shared" si="134"/>
        <v>258472</v>
      </c>
      <c r="L139" s="38" t="s">
        <v>52</v>
      </c>
      <c r="M139" s="39" t="s">
        <v>58</v>
      </c>
      <c r="N139" s="65" t="s">
        <v>62</v>
      </c>
      <c r="P139" s="40">
        <f t="shared" si="135"/>
        <v>44835</v>
      </c>
      <c r="Q139" s="41">
        <v>0.17871000000000001</v>
      </c>
      <c r="R139" s="95">
        <v>0.10639999999999999</v>
      </c>
      <c r="S139" s="42">
        <f t="shared" si="136"/>
        <v>18229.784860000003</v>
      </c>
      <c r="T139" s="41">
        <v>0.17827000000000001</v>
      </c>
      <c r="U139" s="95">
        <v>0.10639999999999999</v>
      </c>
      <c r="V139" s="42">
        <f t="shared" si="137"/>
        <v>457.52442000000013</v>
      </c>
      <c r="W139" s="44"/>
      <c r="X139" s="38"/>
      <c r="Y139" s="42"/>
      <c r="Z139" s="41"/>
      <c r="AA139" s="38"/>
      <c r="AB139" s="42"/>
      <c r="AC139" s="45">
        <f t="shared" si="138"/>
        <v>18687.309280000005</v>
      </c>
      <c r="AD139" s="46">
        <f t="shared" si="139"/>
        <v>926.86029411764707</v>
      </c>
      <c r="AF139" s="47"/>
    </row>
    <row r="140" spans="1:32" ht="15.75" customHeight="1" x14ac:dyDescent="0.25">
      <c r="A140" s="127">
        <v>44805</v>
      </c>
      <c r="B140" s="37">
        <v>267</v>
      </c>
      <c r="C140" s="37">
        <v>258813</v>
      </c>
      <c r="D140" s="37">
        <v>8</v>
      </c>
      <c r="E140" s="37">
        <v>6306</v>
      </c>
      <c r="F140" s="37"/>
      <c r="G140" s="37"/>
      <c r="H140" s="37"/>
      <c r="I140" s="37"/>
      <c r="J140" s="37">
        <f t="shared" si="133"/>
        <v>275</v>
      </c>
      <c r="K140" s="37">
        <f t="shared" si="134"/>
        <v>265119</v>
      </c>
      <c r="L140" s="38" t="s">
        <v>52</v>
      </c>
      <c r="M140" s="39" t="s">
        <v>58</v>
      </c>
      <c r="N140" s="65" t="s">
        <v>62</v>
      </c>
      <c r="P140" s="40">
        <f t="shared" si="135"/>
        <v>44805</v>
      </c>
      <c r="Q140" s="41">
        <v>0.17871000000000001</v>
      </c>
      <c r="R140" s="95">
        <v>0.10639999999999999</v>
      </c>
      <c r="S140" s="42">
        <f t="shared" si="136"/>
        <v>18714.768030000003</v>
      </c>
      <c r="T140" s="41">
        <v>0.17827000000000001</v>
      </c>
      <c r="U140" s="95">
        <v>0.10639999999999999</v>
      </c>
      <c r="V140" s="42">
        <f t="shared" si="137"/>
        <v>453.21222000000012</v>
      </c>
      <c r="W140" s="44"/>
      <c r="X140" s="38"/>
      <c r="Y140" s="42"/>
      <c r="Z140" s="41"/>
      <c r="AA140" s="38"/>
      <c r="AB140" s="42"/>
      <c r="AC140" s="45">
        <f t="shared" si="138"/>
        <v>19167.980250000004</v>
      </c>
      <c r="AD140" s="46">
        <f t="shared" si="139"/>
        <v>969.33707865168537</v>
      </c>
      <c r="AF140" s="47"/>
    </row>
    <row r="141" spans="1:32" ht="15.75" customHeight="1" x14ac:dyDescent="0.25">
      <c r="A141" s="127">
        <v>44774</v>
      </c>
      <c r="B141" s="37">
        <v>269</v>
      </c>
      <c r="C141" s="37">
        <v>335002</v>
      </c>
      <c r="D141" s="37">
        <v>9</v>
      </c>
      <c r="E141" s="37">
        <v>8069</v>
      </c>
      <c r="F141" s="37"/>
      <c r="G141" s="37"/>
      <c r="H141" s="37"/>
      <c r="I141" s="37"/>
      <c r="J141" s="37">
        <f t="shared" si="133"/>
        <v>278</v>
      </c>
      <c r="K141" s="37">
        <f t="shared" si="134"/>
        <v>343071</v>
      </c>
      <c r="L141" s="38" t="s">
        <v>52</v>
      </c>
      <c r="M141" s="39" t="s">
        <v>58</v>
      </c>
      <c r="N141" s="65" t="s">
        <v>62</v>
      </c>
      <c r="P141" s="40">
        <f t="shared" si="135"/>
        <v>44774</v>
      </c>
      <c r="Q141" s="41">
        <v>0.17871000000000001</v>
      </c>
      <c r="R141" s="95">
        <v>0.10639999999999999</v>
      </c>
      <c r="S141" s="42">
        <f t="shared" si="136"/>
        <v>24223.994620000005</v>
      </c>
      <c r="T141" s="41">
        <v>0.17827000000000001</v>
      </c>
      <c r="U141" s="95">
        <v>0.10639999999999999</v>
      </c>
      <c r="V141" s="42">
        <f t="shared" si="137"/>
        <v>579.91903000000013</v>
      </c>
      <c r="W141" s="44"/>
      <c r="X141" s="38"/>
      <c r="Y141" s="42"/>
      <c r="Z141" s="41"/>
      <c r="AA141" s="38"/>
      <c r="AB141" s="42"/>
      <c r="AC141" s="45">
        <f t="shared" si="138"/>
        <v>24803.913650000006</v>
      </c>
      <c r="AD141" s="46">
        <f t="shared" si="139"/>
        <v>1245.3605947955391</v>
      </c>
      <c r="AF141" s="47"/>
    </row>
    <row r="142" spans="1:32" ht="15.75" customHeight="1" x14ac:dyDescent="0.25">
      <c r="A142" s="127">
        <v>44743</v>
      </c>
      <c r="B142" s="37">
        <v>265</v>
      </c>
      <c r="C142" s="37">
        <v>409971</v>
      </c>
      <c r="D142" s="37">
        <v>9</v>
      </c>
      <c r="E142" s="37">
        <v>6651</v>
      </c>
      <c r="F142" s="37"/>
      <c r="G142" s="37"/>
      <c r="H142" s="37"/>
      <c r="I142" s="37"/>
      <c r="J142" s="37">
        <f t="shared" si="133"/>
        <v>274</v>
      </c>
      <c r="K142" s="37">
        <f t="shared" si="134"/>
        <v>416622</v>
      </c>
      <c r="L142" s="38" t="s">
        <v>52</v>
      </c>
      <c r="M142" s="39" t="s">
        <v>58</v>
      </c>
      <c r="N142" s="65" t="s">
        <v>62</v>
      </c>
      <c r="P142" s="40">
        <f t="shared" si="135"/>
        <v>44743</v>
      </c>
      <c r="Q142" s="41">
        <v>0.17871000000000001</v>
      </c>
      <c r="R142" s="95">
        <v>0.10639999999999999</v>
      </c>
      <c r="S142" s="42">
        <f t="shared" si="136"/>
        <v>29645.003010000004</v>
      </c>
      <c r="T142" s="41">
        <v>0.17827000000000001</v>
      </c>
      <c r="U142" s="95">
        <v>0.10639999999999999</v>
      </c>
      <c r="V142" s="42">
        <f t="shared" si="137"/>
        <v>478.00737000000009</v>
      </c>
      <c r="W142" s="44"/>
      <c r="X142" s="38"/>
      <c r="Y142" s="42"/>
      <c r="Z142" s="41"/>
      <c r="AA142" s="38"/>
      <c r="AB142" s="42"/>
      <c r="AC142" s="45">
        <f t="shared" si="138"/>
        <v>30123.010380000003</v>
      </c>
      <c r="AD142" s="46">
        <f t="shared" si="139"/>
        <v>1547.0603773584905</v>
      </c>
      <c r="AF142" s="47"/>
    </row>
    <row r="143" spans="1:32" ht="15.75" customHeight="1" x14ac:dyDescent="0.25">
      <c r="A143" s="127">
        <v>44713</v>
      </c>
      <c r="B143" s="37">
        <v>257</v>
      </c>
      <c r="C143" s="37">
        <v>251768</v>
      </c>
      <c r="D143" s="37">
        <v>8</v>
      </c>
      <c r="E143" s="37">
        <v>4732</v>
      </c>
      <c r="F143" s="37"/>
      <c r="G143" s="37"/>
      <c r="H143" s="37"/>
      <c r="I143" s="37"/>
      <c r="J143" s="37">
        <f t="shared" si="133"/>
        <v>265</v>
      </c>
      <c r="K143" s="37">
        <f t="shared" si="134"/>
        <v>256500</v>
      </c>
      <c r="L143" s="38" t="s">
        <v>52</v>
      </c>
      <c r="M143" s="39" t="s">
        <v>58</v>
      </c>
      <c r="N143" s="65" t="s">
        <v>62</v>
      </c>
      <c r="P143" s="40">
        <f t="shared" si="135"/>
        <v>44713</v>
      </c>
      <c r="Q143" s="41">
        <v>0.15764</v>
      </c>
      <c r="R143" s="95">
        <v>0.10639999999999999</v>
      </c>
      <c r="S143" s="42">
        <f t="shared" si="136"/>
        <v>12900.592320000002</v>
      </c>
      <c r="T143" s="41">
        <v>0.14761000000000002</v>
      </c>
      <c r="U143" s="95">
        <v>0.10639999999999999</v>
      </c>
      <c r="V143" s="42">
        <f t="shared" si="137"/>
        <v>195.00572000000011</v>
      </c>
      <c r="W143" s="44"/>
      <c r="X143" s="38"/>
      <c r="Y143" s="42"/>
      <c r="Z143" s="41"/>
      <c r="AA143" s="38"/>
      <c r="AB143" s="42"/>
      <c r="AC143" s="45">
        <f t="shared" si="138"/>
        <v>13095.598040000001</v>
      </c>
      <c r="AD143" s="46">
        <f t="shared" si="139"/>
        <v>979.64202334630352</v>
      </c>
      <c r="AF143" s="47"/>
    </row>
    <row r="144" spans="1:32" ht="15.75" customHeight="1" x14ac:dyDescent="0.25">
      <c r="A144" s="127">
        <v>44682</v>
      </c>
      <c r="B144" s="37">
        <v>253</v>
      </c>
      <c r="C144" s="37">
        <v>242206</v>
      </c>
      <c r="D144" s="37">
        <v>10</v>
      </c>
      <c r="E144" s="37">
        <v>5525</v>
      </c>
      <c r="F144" s="37"/>
      <c r="G144" s="37"/>
      <c r="H144" s="37"/>
      <c r="I144" s="37"/>
      <c r="J144" s="37">
        <f t="shared" si="133"/>
        <v>263</v>
      </c>
      <c r="K144" s="37">
        <f t="shared" si="134"/>
        <v>247731</v>
      </c>
      <c r="L144" s="38" t="s">
        <v>52</v>
      </c>
      <c r="M144" s="39" t="s">
        <v>58</v>
      </c>
      <c r="N144" s="65" t="s">
        <v>62</v>
      </c>
      <c r="P144" s="40">
        <f t="shared" si="135"/>
        <v>44682</v>
      </c>
      <c r="Q144" s="41">
        <v>0.15764</v>
      </c>
      <c r="R144" s="95">
        <v>0.10639999999999999</v>
      </c>
      <c r="S144" s="42">
        <f t="shared" si="136"/>
        <v>12410.635440000002</v>
      </c>
      <c r="T144" s="41">
        <v>0.14761000000000002</v>
      </c>
      <c r="U144" s="95">
        <v>0.10639999999999999</v>
      </c>
      <c r="V144" s="42">
        <f t="shared" si="137"/>
        <v>227.68525000000014</v>
      </c>
      <c r="W144" s="44"/>
      <c r="X144" s="38"/>
      <c r="Y144" s="42"/>
      <c r="Z144" s="41"/>
      <c r="AA144" s="38"/>
      <c r="AB144" s="42"/>
      <c r="AC144" s="45">
        <f t="shared" si="138"/>
        <v>12638.320690000002</v>
      </c>
      <c r="AD144" s="46">
        <f t="shared" si="139"/>
        <v>957.33596837944663</v>
      </c>
      <c r="AF144" s="47"/>
    </row>
    <row r="145" spans="1:32" ht="15.75" customHeight="1" x14ac:dyDescent="0.25">
      <c r="A145" s="127">
        <v>44652</v>
      </c>
      <c r="B145" s="37">
        <v>251</v>
      </c>
      <c r="C145" s="37">
        <v>213056</v>
      </c>
      <c r="D145" s="37">
        <v>9</v>
      </c>
      <c r="E145" s="37">
        <v>4793</v>
      </c>
      <c r="F145" s="37"/>
      <c r="G145" s="37"/>
      <c r="H145" s="37"/>
      <c r="I145" s="37"/>
      <c r="J145" s="37">
        <f t="shared" si="133"/>
        <v>260</v>
      </c>
      <c r="K145" s="37">
        <f t="shared" si="134"/>
        <v>217849</v>
      </c>
      <c r="L145" s="38" t="s">
        <v>52</v>
      </c>
      <c r="M145" s="39" t="s">
        <v>58</v>
      </c>
      <c r="N145" s="65" t="s">
        <v>62</v>
      </c>
      <c r="P145" s="40">
        <f t="shared" si="135"/>
        <v>44652</v>
      </c>
      <c r="Q145" s="41">
        <v>0.15764</v>
      </c>
      <c r="R145" s="95">
        <v>0.10639999999999999</v>
      </c>
      <c r="S145" s="42">
        <f t="shared" si="136"/>
        <v>10916.989440000001</v>
      </c>
      <c r="T145" s="41">
        <v>0.14761000000000002</v>
      </c>
      <c r="U145" s="95">
        <v>0.10639999999999999</v>
      </c>
      <c r="V145" s="42">
        <f t="shared" si="137"/>
        <v>197.51953000000012</v>
      </c>
      <c r="W145" s="44"/>
      <c r="X145" s="38"/>
      <c r="Y145" s="42"/>
      <c r="Z145" s="41"/>
      <c r="AA145" s="38"/>
      <c r="AB145" s="42"/>
      <c r="AC145" s="45">
        <f t="shared" si="138"/>
        <v>11114.508970000001</v>
      </c>
      <c r="AD145" s="46">
        <f t="shared" si="139"/>
        <v>848.82868525896413</v>
      </c>
      <c r="AF145" s="47"/>
    </row>
    <row r="146" spans="1:32" ht="15.75" customHeight="1" x14ac:dyDescent="0.25">
      <c r="A146" s="127">
        <v>44621</v>
      </c>
      <c r="B146" s="37">
        <v>140</v>
      </c>
      <c r="C146" s="37">
        <v>141061</v>
      </c>
      <c r="D146" s="37">
        <v>2</v>
      </c>
      <c r="E146" s="37">
        <v>627</v>
      </c>
      <c r="F146" s="37"/>
      <c r="G146" s="37"/>
      <c r="H146" s="37"/>
      <c r="I146" s="37"/>
      <c r="J146" s="37">
        <f t="shared" si="133"/>
        <v>142</v>
      </c>
      <c r="K146" s="37">
        <f t="shared" si="134"/>
        <v>141688</v>
      </c>
      <c r="L146" s="38" t="s">
        <v>52</v>
      </c>
      <c r="M146" s="39" t="s">
        <v>58</v>
      </c>
      <c r="N146" s="65" t="s">
        <v>62</v>
      </c>
      <c r="P146" s="40">
        <f t="shared" si="135"/>
        <v>44621</v>
      </c>
      <c r="Q146" s="41">
        <v>0.15764</v>
      </c>
      <c r="R146" s="95">
        <v>0.10639999999999999</v>
      </c>
      <c r="S146" s="42">
        <f t="shared" si="136"/>
        <v>7227.9656400000013</v>
      </c>
      <c r="T146" s="41">
        <v>0.14761000000000002</v>
      </c>
      <c r="U146" s="95">
        <v>0.10639999999999999</v>
      </c>
      <c r="V146" s="42">
        <f t="shared" si="137"/>
        <v>25.838670000000015</v>
      </c>
      <c r="W146" s="44"/>
      <c r="X146" s="38"/>
      <c r="Y146" s="42"/>
      <c r="Z146" s="41"/>
      <c r="AA146" s="38"/>
      <c r="AB146" s="42"/>
      <c r="AC146" s="45">
        <f t="shared" si="138"/>
        <v>7253.8043100000014</v>
      </c>
      <c r="AD146" s="46">
        <f t="shared" si="139"/>
        <v>1007.5785714285714</v>
      </c>
      <c r="AF146" s="47"/>
    </row>
    <row r="147" spans="1:32" ht="15.75" customHeight="1" x14ac:dyDescent="0.25">
      <c r="A147" s="127">
        <v>44593</v>
      </c>
      <c r="B147" s="37">
        <v>137</v>
      </c>
      <c r="C147" s="37">
        <v>195047</v>
      </c>
      <c r="D147" s="37">
        <v>2</v>
      </c>
      <c r="E147" s="37">
        <v>755</v>
      </c>
      <c r="F147" s="37"/>
      <c r="G147" s="37"/>
      <c r="H147" s="37"/>
      <c r="I147" s="37"/>
      <c r="J147" s="37">
        <f t="shared" si="133"/>
        <v>139</v>
      </c>
      <c r="K147" s="37">
        <f t="shared" si="134"/>
        <v>195802</v>
      </c>
      <c r="L147" s="38" t="s">
        <v>52</v>
      </c>
      <c r="M147" s="39" t="s">
        <v>58</v>
      </c>
      <c r="N147" s="65" t="s">
        <v>62</v>
      </c>
      <c r="P147" s="40">
        <f t="shared" si="135"/>
        <v>44593</v>
      </c>
      <c r="Q147" s="41">
        <v>0.15764</v>
      </c>
      <c r="R147" s="95">
        <v>0.10639999999999999</v>
      </c>
      <c r="S147" s="42">
        <f t="shared" si="136"/>
        <v>9994.2082800000007</v>
      </c>
      <c r="T147" s="41">
        <v>0.14761000000000002</v>
      </c>
      <c r="U147" s="95">
        <v>0.10639999999999999</v>
      </c>
      <c r="V147" s="42">
        <f t="shared" si="137"/>
        <v>31.113550000000018</v>
      </c>
      <c r="W147" s="44"/>
      <c r="X147" s="38"/>
      <c r="Y147" s="42"/>
      <c r="Z147" s="41"/>
      <c r="AA147" s="38"/>
      <c r="AB147" s="42"/>
      <c r="AC147" s="45">
        <f t="shared" si="138"/>
        <v>10025.321830000001</v>
      </c>
      <c r="AD147" s="46">
        <f t="shared" si="139"/>
        <v>1423.7007299270074</v>
      </c>
      <c r="AF147" s="47"/>
    </row>
    <row r="148" spans="1:32" ht="18" customHeight="1" x14ac:dyDescent="0.25">
      <c r="A148" s="127">
        <v>44562</v>
      </c>
      <c r="B148" s="37">
        <v>126</v>
      </c>
      <c r="C148" s="37">
        <v>176103</v>
      </c>
      <c r="D148" s="37">
        <v>2</v>
      </c>
      <c r="E148" s="37">
        <v>682</v>
      </c>
      <c r="F148" s="37"/>
      <c r="G148" s="37"/>
      <c r="H148" s="37"/>
      <c r="I148" s="37"/>
      <c r="J148" s="37">
        <f t="shared" si="133"/>
        <v>128</v>
      </c>
      <c r="K148" s="37">
        <f t="shared" si="134"/>
        <v>176785</v>
      </c>
      <c r="L148" s="38" t="s">
        <v>52</v>
      </c>
      <c r="M148" s="39" t="s">
        <v>58</v>
      </c>
      <c r="N148" s="65" t="s">
        <v>62</v>
      </c>
      <c r="P148" s="40">
        <f t="shared" si="135"/>
        <v>44562</v>
      </c>
      <c r="Q148" s="41">
        <v>0.15764</v>
      </c>
      <c r="R148" s="95">
        <v>0.10639999999999999</v>
      </c>
      <c r="S148" s="42">
        <f t="shared" si="136"/>
        <v>9023.5177200000016</v>
      </c>
      <c r="T148" s="41">
        <v>0.14761000000000002</v>
      </c>
      <c r="U148" s="95">
        <v>0.10639999999999999</v>
      </c>
      <c r="V148" s="42">
        <f t="shared" si="137"/>
        <v>28.105220000000017</v>
      </c>
      <c r="W148" s="44"/>
      <c r="X148" s="38"/>
      <c r="Y148" s="42"/>
      <c r="Z148" s="41"/>
      <c r="AA148" s="38"/>
      <c r="AB148" s="42"/>
      <c r="AC148" s="45">
        <f t="shared" si="138"/>
        <v>9051.6229400000011</v>
      </c>
      <c r="AD148" s="46">
        <f t="shared" si="139"/>
        <v>1397.6428571428571</v>
      </c>
      <c r="AF148" s="47"/>
    </row>
    <row r="149" spans="1:32" ht="15.75" customHeight="1" x14ac:dyDescent="0.25">
      <c r="A149" s="127">
        <v>44531</v>
      </c>
      <c r="B149" s="37">
        <v>126</v>
      </c>
      <c r="C149" s="37">
        <v>169970</v>
      </c>
      <c r="D149" s="37">
        <v>2</v>
      </c>
      <c r="E149" s="37">
        <v>663</v>
      </c>
      <c r="F149" s="37"/>
      <c r="G149" s="37"/>
      <c r="H149" s="37"/>
      <c r="I149" s="37"/>
      <c r="J149" s="37">
        <f t="shared" ref="J149" si="140">B149+D149+F149+H149</f>
        <v>128</v>
      </c>
      <c r="K149" s="37">
        <f t="shared" ref="K149" si="141">C149+E149+G149+I149</f>
        <v>170633</v>
      </c>
      <c r="L149" s="38" t="s">
        <v>52</v>
      </c>
      <c r="M149" s="39" t="s">
        <v>58</v>
      </c>
      <c r="N149" s="65" t="s">
        <v>62</v>
      </c>
      <c r="P149" s="40">
        <f t="shared" ref="P149" si="142">A149</f>
        <v>44531</v>
      </c>
      <c r="Q149" s="41">
        <v>0.10753</v>
      </c>
      <c r="R149" s="95">
        <v>0.10639999999999999</v>
      </c>
      <c r="S149" s="42">
        <f t="shared" ref="S149" si="143">(Q149-R149)*C149</f>
        <v>192.06610000000103</v>
      </c>
      <c r="T149" s="41">
        <v>9.8500000000000004E-2</v>
      </c>
      <c r="U149" s="95">
        <v>0.10639999999999999</v>
      </c>
      <c r="V149" s="42">
        <f t="shared" si="137"/>
        <v>-5.237699999999994</v>
      </c>
      <c r="W149" s="44"/>
      <c r="X149" s="38"/>
      <c r="Y149" s="42"/>
      <c r="Z149" s="41"/>
      <c r="AA149" s="38"/>
      <c r="AB149" s="42"/>
      <c r="AC149" s="45">
        <f t="shared" ref="AC149" si="144">AB149+Y149+S149+V149</f>
        <v>186.82840000000104</v>
      </c>
      <c r="AD149" s="46">
        <f t="shared" ref="AD149" si="145">IFERROR(C149/B149,0)</f>
        <v>1348.968253968254</v>
      </c>
      <c r="AF149" s="47"/>
    </row>
    <row r="150" spans="1:32" ht="15.75" customHeight="1" x14ac:dyDescent="0.25">
      <c r="A150" s="127">
        <v>44501</v>
      </c>
      <c r="B150" s="37">
        <v>126</v>
      </c>
      <c r="C150" s="37">
        <v>132957</v>
      </c>
      <c r="D150" s="37">
        <v>2</v>
      </c>
      <c r="E150" s="37">
        <v>561</v>
      </c>
      <c r="F150" s="37"/>
      <c r="G150" s="37"/>
      <c r="H150" s="37"/>
      <c r="I150" s="37"/>
      <c r="J150" s="37">
        <f t="shared" ref="J150:J157" si="146">B150+D150+F150+H150</f>
        <v>128</v>
      </c>
      <c r="K150" s="37">
        <f t="shared" ref="K150:K157" si="147">C150+E150+G150+I150</f>
        <v>133518</v>
      </c>
      <c r="L150" s="38" t="s">
        <v>52</v>
      </c>
      <c r="M150" s="39" t="s">
        <v>58</v>
      </c>
      <c r="N150" s="65" t="s">
        <v>62</v>
      </c>
      <c r="P150" s="40">
        <f t="shared" ref="P150:P159" si="148">A150</f>
        <v>44501</v>
      </c>
      <c r="Q150" s="41">
        <v>0.10753</v>
      </c>
      <c r="R150" s="95">
        <v>0.10639999999999999</v>
      </c>
      <c r="S150" s="42">
        <f t="shared" ref="S150:S159" si="149">(Q150-R150)*C150</f>
        <v>150.2414100000008</v>
      </c>
      <c r="T150" s="41">
        <v>9.8500000000000004E-2</v>
      </c>
      <c r="U150" s="95">
        <v>0.10639999999999999</v>
      </c>
      <c r="V150" s="42">
        <f t="shared" si="137"/>
        <v>-4.4318999999999944</v>
      </c>
      <c r="W150" s="44"/>
      <c r="X150" s="38"/>
      <c r="Y150" s="42"/>
      <c r="Z150" s="41"/>
      <c r="AA150" s="38"/>
      <c r="AB150" s="42"/>
      <c r="AC150" s="45">
        <f t="shared" ref="AC150:AC151" si="150">AB150+Y150+S150+V150</f>
        <v>145.80951000000081</v>
      </c>
      <c r="AD150" s="46">
        <f t="shared" ref="AD150:AD190" si="151">IFERROR(C150/B150,0)</f>
        <v>1055.2142857142858</v>
      </c>
      <c r="AF150" s="47"/>
    </row>
    <row r="151" spans="1:32" ht="15.75" customHeight="1" x14ac:dyDescent="0.25">
      <c r="A151" s="127">
        <v>44470</v>
      </c>
      <c r="B151" s="37">
        <v>124</v>
      </c>
      <c r="C151" s="37">
        <v>115372</v>
      </c>
      <c r="D151" s="37">
        <v>2</v>
      </c>
      <c r="E151" s="37">
        <v>655</v>
      </c>
      <c r="F151" s="37"/>
      <c r="G151" s="37"/>
      <c r="H151" s="37"/>
      <c r="I151" s="37"/>
      <c r="J151" s="37">
        <f t="shared" si="146"/>
        <v>126</v>
      </c>
      <c r="K151" s="37">
        <f t="shared" si="147"/>
        <v>116027</v>
      </c>
      <c r="L151" s="38" t="s">
        <v>52</v>
      </c>
      <c r="M151" s="39" t="s">
        <v>58</v>
      </c>
      <c r="N151" s="65" t="s">
        <v>62</v>
      </c>
      <c r="P151" s="40">
        <f t="shared" si="148"/>
        <v>44470</v>
      </c>
      <c r="Q151" s="41">
        <v>0.10753</v>
      </c>
      <c r="R151" s="95">
        <v>0.10639999999999999</v>
      </c>
      <c r="S151" s="42">
        <f t="shared" si="149"/>
        <v>130.37036000000069</v>
      </c>
      <c r="T151" s="41">
        <v>9.8500000000000004E-2</v>
      </c>
      <c r="U151" s="95">
        <v>0.10639999999999999</v>
      </c>
      <c r="V151" s="42">
        <f t="shared" si="137"/>
        <v>-5.1744999999999939</v>
      </c>
      <c r="W151" s="44"/>
      <c r="X151" s="38"/>
      <c r="Y151" s="42"/>
      <c r="Z151" s="41"/>
      <c r="AA151" s="38"/>
      <c r="AB151" s="42"/>
      <c r="AC151" s="45">
        <f t="shared" si="150"/>
        <v>125.19586000000069</v>
      </c>
      <c r="AD151" s="46">
        <f t="shared" si="151"/>
        <v>930.41935483870964</v>
      </c>
      <c r="AF151" s="47"/>
    </row>
    <row r="152" spans="1:32" ht="15.75" customHeight="1" x14ac:dyDescent="0.25">
      <c r="A152" s="127">
        <v>44440</v>
      </c>
      <c r="B152" s="37">
        <v>123</v>
      </c>
      <c r="C152" s="37">
        <v>121855</v>
      </c>
      <c r="D152" s="37">
        <v>2</v>
      </c>
      <c r="E152" s="37">
        <v>543</v>
      </c>
      <c r="F152" s="37"/>
      <c r="G152" s="37"/>
      <c r="H152" s="37"/>
      <c r="I152" s="37"/>
      <c r="J152" s="37">
        <f t="shared" si="146"/>
        <v>125</v>
      </c>
      <c r="K152" s="37">
        <f t="shared" si="147"/>
        <v>122398</v>
      </c>
      <c r="L152" s="38" t="s">
        <v>52</v>
      </c>
      <c r="M152" s="39" t="s">
        <v>58</v>
      </c>
      <c r="N152" s="65" t="s">
        <v>62</v>
      </c>
      <c r="P152" s="40">
        <f t="shared" si="148"/>
        <v>44440</v>
      </c>
      <c r="Q152" s="41">
        <v>0.10753</v>
      </c>
      <c r="R152" s="95">
        <v>0.10639999999999999</v>
      </c>
      <c r="S152" s="42">
        <f>(Q152-R152)*C152</f>
        <v>137.69615000000073</v>
      </c>
      <c r="T152" s="41">
        <v>9.8500000000000004E-2</v>
      </c>
      <c r="U152" s="95">
        <v>0.10639999999999999</v>
      </c>
      <c r="V152" s="42">
        <f t="shared" si="137"/>
        <v>-4.2896999999999945</v>
      </c>
      <c r="W152" s="44"/>
      <c r="X152" s="38"/>
      <c r="Y152" s="42"/>
      <c r="Z152" s="41"/>
      <c r="AA152" s="38"/>
      <c r="AB152" s="42"/>
      <c r="AC152" s="45">
        <f>AB152+Y152+S152+V152</f>
        <v>133.40645000000075</v>
      </c>
      <c r="AD152" s="46">
        <f t="shared" si="151"/>
        <v>990.69105691056916</v>
      </c>
      <c r="AF152" s="47"/>
    </row>
    <row r="153" spans="1:32" ht="15.75" customHeight="1" x14ac:dyDescent="0.25">
      <c r="A153" s="127">
        <v>44409</v>
      </c>
      <c r="B153" s="37">
        <v>125</v>
      </c>
      <c r="C153" s="37">
        <v>162268</v>
      </c>
      <c r="D153" s="37">
        <v>2</v>
      </c>
      <c r="E153" s="37">
        <v>867</v>
      </c>
      <c r="F153" s="37"/>
      <c r="G153" s="37"/>
      <c r="H153" s="37"/>
      <c r="I153" s="37"/>
      <c r="J153" s="37">
        <f t="shared" si="146"/>
        <v>127</v>
      </c>
      <c r="K153" s="37">
        <f t="shared" si="147"/>
        <v>163135</v>
      </c>
      <c r="L153" s="38" t="s">
        <v>52</v>
      </c>
      <c r="M153" s="39" t="s">
        <v>58</v>
      </c>
      <c r="N153" s="65" t="s">
        <v>62</v>
      </c>
      <c r="P153" s="40">
        <f t="shared" si="148"/>
        <v>44409</v>
      </c>
      <c r="Q153" s="41">
        <v>0.10753</v>
      </c>
      <c r="R153" s="95">
        <v>0.10639999999999999</v>
      </c>
      <c r="S153" s="42">
        <f t="shared" si="149"/>
        <v>183.36284000000097</v>
      </c>
      <c r="T153" s="41">
        <v>9.8500000000000004E-2</v>
      </c>
      <c r="U153" s="95">
        <v>0.10639999999999999</v>
      </c>
      <c r="V153" s="42">
        <f t="shared" si="137"/>
        <v>-6.8492999999999915</v>
      </c>
      <c r="W153" s="44"/>
      <c r="X153" s="38"/>
      <c r="Y153" s="42"/>
      <c r="Z153" s="41"/>
      <c r="AA153" s="38"/>
      <c r="AB153" s="42"/>
      <c r="AC153" s="45">
        <f t="shared" ref="AC153:AC167" si="152">AB153+Y153+S153+V153</f>
        <v>176.51354000000097</v>
      </c>
      <c r="AD153" s="46">
        <f t="shared" si="151"/>
        <v>1298.144</v>
      </c>
      <c r="AF153" s="47"/>
    </row>
    <row r="154" spans="1:32" ht="15.75" customHeight="1" x14ac:dyDescent="0.25">
      <c r="A154" s="127">
        <v>44378</v>
      </c>
      <c r="B154" s="37">
        <v>125</v>
      </c>
      <c r="C154" s="37">
        <v>149544</v>
      </c>
      <c r="D154" s="37">
        <v>1</v>
      </c>
      <c r="E154" s="37">
        <v>5</v>
      </c>
      <c r="F154" s="37"/>
      <c r="G154" s="37"/>
      <c r="H154" s="37"/>
      <c r="I154" s="37"/>
      <c r="J154" s="37">
        <f t="shared" si="146"/>
        <v>126</v>
      </c>
      <c r="K154" s="37">
        <f t="shared" si="147"/>
        <v>149549</v>
      </c>
      <c r="L154" s="38" t="s">
        <v>52</v>
      </c>
      <c r="M154" s="39" t="s">
        <v>58</v>
      </c>
      <c r="N154" s="65" t="s">
        <v>62</v>
      </c>
      <c r="P154" s="40">
        <f t="shared" si="148"/>
        <v>44378</v>
      </c>
      <c r="Q154" s="41">
        <v>0.10753</v>
      </c>
      <c r="R154" s="95">
        <v>0.10639999999999999</v>
      </c>
      <c r="S154" s="42">
        <f t="shared" si="149"/>
        <v>168.98472000000089</v>
      </c>
      <c r="T154" s="41">
        <v>9.8500000000000004E-2</v>
      </c>
      <c r="U154" s="95">
        <v>0.10639999999999999</v>
      </c>
      <c r="V154" s="42">
        <f t="shared" si="137"/>
        <v>-3.9499999999999952E-2</v>
      </c>
      <c r="W154" s="44"/>
      <c r="X154" s="38"/>
      <c r="Y154" s="42"/>
      <c r="Z154" s="41"/>
      <c r="AA154" s="38"/>
      <c r="AB154" s="42"/>
      <c r="AC154" s="45">
        <f t="shared" si="152"/>
        <v>168.94522000000089</v>
      </c>
      <c r="AD154" s="46">
        <f t="shared" si="151"/>
        <v>1196.3520000000001</v>
      </c>
      <c r="AF154" s="47"/>
    </row>
    <row r="155" spans="1:32" ht="15.75" customHeight="1" x14ac:dyDescent="0.25">
      <c r="A155" s="127">
        <v>44348</v>
      </c>
      <c r="B155" s="37">
        <v>123</v>
      </c>
      <c r="C155" s="37">
        <v>148605</v>
      </c>
      <c r="D155" s="37">
        <v>1</v>
      </c>
      <c r="E155" s="37">
        <v>7</v>
      </c>
      <c r="F155" s="37"/>
      <c r="G155" s="37"/>
      <c r="H155" s="37"/>
      <c r="I155" s="37"/>
      <c r="J155" s="37">
        <f t="shared" si="146"/>
        <v>124</v>
      </c>
      <c r="K155" s="37">
        <f t="shared" si="147"/>
        <v>148612</v>
      </c>
      <c r="L155" s="38" t="s">
        <v>52</v>
      </c>
      <c r="M155" s="39" t="s">
        <v>58</v>
      </c>
      <c r="N155" s="65" t="s">
        <v>62</v>
      </c>
      <c r="P155" s="40">
        <f t="shared" si="148"/>
        <v>44348</v>
      </c>
      <c r="Q155" s="41">
        <v>0.11795</v>
      </c>
      <c r="R155" s="95">
        <v>0.10639999999999999</v>
      </c>
      <c r="S155" s="42">
        <f t="shared" si="149"/>
        <v>1716.3877500000008</v>
      </c>
      <c r="T155" s="41">
        <v>0.11086</v>
      </c>
      <c r="U155" s="95">
        <v>0.10639999999999999</v>
      </c>
      <c r="V155" s="42">
        <f t="shared" si="137"/>
        <v>3.1220000000000039E-2</v>
      </c>
      <c r="W155" s="44"/>
      <c r="X155" s="38"/>
      <c r="Y155" s="42"/>
      <c r="Z155" s="41"/>
      <c r="AA155" s="38"/>
      <c r="AB155" s="42"/>
      <c r="AC155" s="45">
        <f t="shared" si="152"/>
        <v>1716.4189700000009</v>
      </c>
      <c r="AD155" s="46">
        <f t="shared" si="151"/>
        <v>1208.1707317073171</v>
      </c>
      <c r="AF155" s="47"/>
    </row>
    <row r="156" spans="1:32" ht="15.75" customHeight="1" x14ac:dyDescent="0.25">
      <c r="A156" s="127">
        <v>44317</v>
      </c>
      <c r="B156" s="37">
        <v>122</v>
      </c>
      <c r="C156" s="37">
        <v>111613</v>
      </c>
      <c r="D156" s="37">
        <v>1</v>
      </c>
      <c r="E156" s="37">
        <v>6</v>
      </c>
      <c r="F156" s="37"/>
      <c r="G156" s="37"/>
      <c r="H156" s="37"/>
      <c r="I156" s="37"/>
      <c r="J156" s="37">
        <f t="shared" si="146"/>
        <v>123</v>
      </c>
      <c r="K156" s="37">
        <f t="shared" si="147"/>
        <v>111619</v>
      </c>
      <c r="L156" s="38" t="s">
        <v>52</v>
      </c>
      <c r="M156" s="39" t="s">
        <v>58</v>
      </c>
      <c r="N156" s="65" t="s">
        <v>62</v>
      </c>
      <c r="P156" s="40">
        <f t="shared" si="148"/>
        <v>44317</v>
      </c>
      <c r="Q156" s="41">
        <v>0.11795</v>
      </c>
      <c r="R156" s="95">
        <v>0.10639999999999999</v>
      </c>
      <c r="S156" s="42">
        <f t="shared" si="149"/>
        <v>1289.1301500000004</v>
      </c>
      <c r="T156" s="41">
        <v>0.11086</v>
      </c>
      <c r="U156" s="95">
        <v>0.10639999999999999</v>
      </c>
      <c r="V156" s="42">
        <f t="shared" si="137"/>
        <v>2.6760000000000034E-2</v>
      </c>
      <c r="W156" s="44"/>
      <c r="X156" s="38"/>
      <c r="Y156" s="42"/>
      <c r="Z156" s="41"/>
      <c r="AA156" s="38"/>
      <c r="AB156" s="42"/>
      <c r="AC156" s="45">
        <f t="shared" si="152"/>
        <v>1289.1569100000004</v>
      </c>
      <c r="AD156" s="46">
        <f t="shared" si="151"/>
        <v>914.86065573770497</v>
      </c>
      <c r="AF156" s="47"/>
    </row>
    <row r="157" spans="1:32" ht="15.75" customHeight="1" x14ac:dyDescent="0.25">
      <c r="A157" s="127">
        <v>44287</v>
      </c>
      <c r="B157" s="37">
        <v>116</v>
      </c>
      <c r="C157" s="37">
        <v>118542</v>
      </c>
      <c r="D157" s="37">
        <v>1</v>
      </c>
      <c r="E157" s="37">
        <v>11</v>
      </c>
      <c r="F157" s="37"/>
      <c r="G157" s="37"/>
      <c r="H157" s="37"/>
      <c r="I157" s="37"/>
      <c r="J157" s="37">
        <f t="shared" si="146"/>
        <v>117</v>
      </c>
      <c r="K157" s="37">
        <f t="shared" si="147"/>
        <v>118553</v>
      </c>
      <c r="L157" s="38" t="s">
        <v>52</v>
      </c>
      <c r="M157" s="39" t="s">
        <v>58</v>
      </c>
      <c r="N157" s="65" t="s">
        <v>62</v>
      </c>
      <c r="P157" s="40">
        <f t="shared" si="148"/>
        <v>44287</v>
      </c>
      <c r="Q157" s="41">
        <v>0.11795</v>
      </c>
      <c r="R157" s="95">
        <v>0.10639999999999999</v>
      </c>
      <c r="S157" s="42">
        <f t="shared" si="149"/>
        <v>1369.1601000000005</v>
      </c>
      <c r="T157" s="41">
        <v>0.11086</v>
      </c>
      <c r="U157" s="95">
        <v>0.10639999999999999</v>
      </c>
      <c r="V157" s="42">
        <f t="shared" si="137"/>
        <v>4.9060000000000062E-2</v>
      </c>
      <c r="W157" s="44"/>
      <c r="X157" s="38"/>
      <c r="Y157" s="42"/>
      <c r="Z157" s="41"/>
      <c r="AA157" s="38"/>
      <c r="AB157" s="42"/>
      <c r="AC157" s="45">
        <f t="shared" si="152"/>
        <v>1369.2091600000006</v>
      </c>
      <c r="AD157" s="46">
        <f t="shared" si="151"/>
        <v>1021.9137931034483</v>
      </c>
      <c r="AF157" s="47"/>
    </row>
    <row r="158" spans="1:32" ht="15.75" customHeight="1" x14ac:dyDescent="0.25">
      <c r="A158" s="127">
        <v>44256</v>
      </c>
      <c r="B158" s="37">
        <v>113</v>
      </c>
      <c r="C158" s="37">
        <v>120081</v>
      </c>
      <c r="D158" s="37">
        <v>1</v>
      </c>
      <c r="E158" s="37">
        <v>13</v>
      </c>
      <c r="F158" s="37"/>
      <c r="G158" s="37"/>
      <c r="H158" s="37"/>
      <c r="I158" s="37"/>
      <c r="J158" s="37">
        <f t="shared" ref="J158:J159" si="153">B158+D158+F158+H158</f>
        <v>114</v>
      </c>
      <c r="K158" s="37">
        <f t="shared" ref="K158:K160" si="154">C158+E158+G158+I158</f>
        <v>120094</v>
      </c>
      <c r="L158" s="38" t="s">
        <v>52</v>
      </c>
      <c r="M158" s="39" t="s">
        <v>58</v>
      </c>
      <c r="N158" s="65" t="s">
        <v>62</v>
      </c>
      <c r="P158" s="40">
        <f t="shared" si="148"/>
        <v>44256</v>
      </c>
      <c r="Q158" s="41">
        <v>0.11795</v>
      </c>
      <c r="R158" s="95">
        <v>0.10639999999999999</v>
      </c>
      <c r="S158" s="42">
        <f t="shared" si="149"/>
        <v>1386.9355500000006</v>
      </c>
      <c r="T158" s="41">
        <v>0.11086</v>
      </c>
      <c r="U158" s="95">
        <v>0.10639999999999999</v>
      </c>
      <c r="V158" s="42">
        <f t="shared" si="137"/>
        <v>5.7980000000000073E-2</v>
      </c>
      <c r="W158" s="44"/>
      <c r="X158" s="38"/>
      <c r="Y158" s="42"/>
      <c r="Z158" s="41"/>
      <c r="AA158" s="38"/>
      <c r="AB158" s="42"/>
      <c r="AC158" s="45">
        <f t="shared" si="152"/>
        <v>1386.9935300000006</v>
      </c>
      <c r="AD158" s="46">
        <f t="shared" si="151"/>
        <v>1062.6637168141592</v>
      </c>
      <c r="AF158" s="47"/>
    </row>
    <row r="159" spans="1:32" ht="15.75" customHeight="1" x14ac:dyDescent="0.25">
      <c r="A159" s="127">
        <v>44228</v>
      </c>
      <c r="B159" s="37">
        <v>116</v>
      </c>
      <c r="C159" s="37">
        <v>153444</v>
      </c>
      <c r="D159" s="37">
        <v>1</v>
      </c>
      <c r="E159" s="37">
        <v>9</v>
      </c>
      <c r="F159" s="37"/>
      <c r="G159" s="37"/>
      <c r="H159" s="37"/>
      <c r="I159" s="37"/>
      <c r="J159" s="37">
        <f t="shared" si="153"/>
        <v>117</v>
      </c>
      <c r="K159" s="37">
        <f t="shared" si="154"/>
        <v>153453</v>
      </c>
      <c r="L159" s="38" t="s">
        <v>52</v>
      </c>
      <c r="M159" s="39" t="s">
        <v>58</v>
      </c>
      <c r="N159" s="65" t="s">
        <v>62</v>
      </c>
      <c r="P159" s="40">
        <f t="shared" si="148"/>
        <v>44228</v>
      </c>
      <c r="Q159" s="41">
        <v>0.11795</v>
      </c>
      <c r="R159" s="95">
        <v>0.10639999999999999</v>
      </c>
      <c r="S159" s="42">
        <f t="shared" si="149"/>
        <v>1772.2782000000007</v>
      </c>
      <c r="T159" s="41">
        <v>0.11086</v>
      </c>
      <c r="U159" s="95">
        <v>0.10639999999999999</v>
      </c>
      <c r="V159" s="42">
        <f t="shared" si="137"/>
        <v>4.0140000000000051E-2</v>
      </c>
      <c r="W159" s="44"/>
      <c r="X159" s="38"/>
      <c r="Y159" s="42"/>
      <c r="Z159" s="41"/>
      <c r="AA159" s="38"/>
      <c r="AB159" s="42"/>
      <c r="AC159" s="45">
        <f t="shared" si="152"/>
        <v>1772.3183400000007</v>
      </c>
      <c r="AD159" s="46">
        <f t="shared" si="151"/>
        <v>1322.7931034482758</v>
      </c>
      <c r="AF159" s="47"/>
    </row>
    <row r="160" spans="1:32" ht="15.75" customHeight="1" x14ac:dyDescent="0.25">
      <c r="A160" s="127">
        <v>44197</v>
      </c>
      <c r="B160" s="37">
        <v>93</v>
      </c>
      <c r="C160" s="37">
        <v>124562</v>
      </c>
      <c r="D160" s="37">
        <v>1</v>
      </c>
      <c r="E160" s="37">
        <v>7</v>
      </c>
      <c r="F160" s="37"/>
      <c r="G160" s="37"/>
      <c r="H160" s="37"/>
      <c r="I160" s="37"/>
      <c r="J160" s="37">
        <f>B160+D160+F160+H160</f>
        <v>94</v>
      </c>
      <c r="K160" s="37">
        <f t="shared" si="154"/>
        <v>124569</v>
      </c>
      <c r="L160" s="38" t="s">
        <v>52</v>
      </c>
      <c r="M160" s="39" t="s">
        <v>58</v>
      </c>
      <c r="N160" s="65" t="s">
        <v>62</v>
      </c>
      <c r="P160" s="40">
        <f t="shared" ref="P160:P190" si="155">A160</f>
        <v>44197</v>
      </c>
      <c r="Q160" s="41">
        <v>0.11795</v>
      </c>
      <c r="R160" s="95">
        <v>0.10639999999999999</v>
      </c>
      <c r="S160" s="42">
        <f t="shared" ref="S160:S190" si="156">(Q160-R160)*C160</f>
        <v>1438.6911000000007</v>
      </c>
      <c r="T160" s="41">
        <v>0.11086</v>
      </c>
      <c r="U160" s="95">
        <v>0.10639999999999999</v>
      </c>
      <c r="V160" s="42">
        <f t="shared" si="137"/>
        <v>3.1220000000000039E-2</v>
      </c>
      <c r="W160" s="44"/>
      <c r="X160" s="38"/>
      <c r="Y160" s="42"/>
      <c r="Z160" s="41"/>
      <c r="AA160" s="38"/>
      <c r="AB160" s="42"/>
      <c r="AC160" s="45">
        <f t="shared" si="152"/>
        <v>1438.7223200000008</v>
      </c>
      <c r="AD160" s="46">
        <f t="shared" si="151"/>
        <v>1339.3763440860216</v>
      </c>
      <c r="AF160" s="47"/>
    </row>
    <row r="161" spans="1:32" ht="15.75" customHeight="1" x14ac:dyDescent="0.25">
      <c r="A161" s="127">
        <v>44166</v>
      </c>
      <c r="B161" s="37">
        <v>24</v>
      </c>
      <c r="C161" s="37">
        <v>35393</v>
      </c>
      <c r="D161" s="37">
        <v>0</v>
      </c>
      <c r="E161" s="37">
        <v>0</v>
      </c>
      <c r="F161" s="37"/>
      <c r="G161" s="37"/>
      <c r="H161" s="37"/>
      <c r="I161" s="37"/>
      <c r="J161" s="37">
        <f>B161+D161+F161+H161</f>
        <v>24</v>
      </c>
      <c r="K161" s="37">
        <f t="shared" ref="K161" si="157">C161+E161+G161+I161</f>
        <v>35393</v>
      </c>
      <c r="L161" s="38" t="s">
        <v>11</v>
      </c>
      <c r="M161" s="39" t="s">
        <v>43</v>
      </c>
      <c r="N161" s="65" t="s">
        <v>62</v>
      </c>
      <c r="P161" s="40">
        <f t="shared" si="155"/>
        <v>44166</v>
      </c>
      <c r="Q161" s="41">
        <v>9.8769999999999997E-2</v>
      </c>
      <c r="R161" s="38">
        <v>0.10879</v>
      </c>
      <c r="S161" s="42">
        <f t="shared" si="156"/>
        <v>-354.63786000000005</v>
      </c>
      <c r="T161" s="41">
        <v>9.4600000000000004E-2</v>
      </c>
      <c r="U161" s="38">
        <v>0.10879</v>
      </c>
      <c r="V161" s="42">
        <f t="shared" ref="V161:V190" si="158">(T161-U161)*E161</f>
        <v>0</v>
      </c>
      <c r="W161" s="44"/>
      <c r="X161" s="38"/>
      <c r="Y161" s="42"/>
      <c r="Z161" s="41"/>
      <c r="AA161" s="38"/>
      <c r="AB161" s="42"/>
      <c r="AC161" s="45">
        <f t="shared" si="152"/>
        <v>-354.63786000000005</v>
      </c>
      <c r="AD161" s="46">
        <f t="shared" si="151"/>
        <v>1474.7083333333333</v>
      </c>
      <c r="AF161" s="47"/>
    </row>
    <row r="162" spans="1:32" ht="15.75" customHeight="1" x14ac:dyDescent="0.25">
      <c r="A162" s="127">
        <v>44136</v>
      </c>
      <c r="B162" s="37">
        <v>24</v>
      </c>
      <c r="C162" s="37">
        <v>31223</v>
      </c>
      <c r="D162" s="37">
        <v>0</v>
      </c>
      <c r="E162" s="37">
        <v>0</v>
      </c>
      <c r="F162" s="37"/>
      <c r="G162" s="37"/>
      <c r="H162" s="37"/>
      <c r="I162" s="37"/>
      <c r="J162" s="37">
        <f t="shared" ref="J162:J190" si="159">B162+D162+F162+H162</f>
        <v>24</v>
      </c>
      <c r="K162" s="37">
        <f t="shared" ref="K162:K190" si="160">C162+E162+G162+I162</f>
        <v>31223</v>
      </c>
      <c r="L162" s="38" t="s">
        <v>11</v>
      </c>
      <c r="M162" s="39" t="s">
        <v>43</v>
      </c>
      <c r="N162" s="65" t="s">
        <v>62</v>
      </c>
      <c r="P162" s="40">
        <f t="shared" si="155"/>
        <v>44136</v>
      </c>
      <c r="Q162" s="41">
        <v>9.8769999999999997E-2</v>
      </c>
      <c r="R162" s="38">
        <v>0.10879</v>
      </c>
      <c r="S162" s="42">
        <f t="shared" si="156"/>
        <v>-312.85446000000002</v>
      </c>
      <c r="T162" s="41">
        <v>9.4600000000000004E-2</v>
      </c>
      <c r="U162" s="38">
        <v>0.10879</v>
      </c>
      <c r="V162" s="42">
        <f t="shared" si="158"/>
        <v>0</v>
      </c>
      <c r="W162" s="44"/>
      <c r="X162" s="38"/>
      <c r="Y162" s="42"/>
      <c r="Z162" s="41"/>
      <c r="AA162" s="38"/>
      <c r="AB162" s="42"/>
      <c r="AC162" s="45">
        <f t="shared" si="152"/>
        <v>-312.85446000000002</v>
      </c>
      <c r="AD162" s="46">
        <f t="shared" si="151"/>
        <v>1300.9583333333333</v>
      </c>
      <c r="AF162" s="47"/>
    </row>
    <row r="163" spans="1:32" ht="15.75" customHeight="1" x14ac:dyDescent="0.25">
      <c r="A163" s="127">
        <v>44105</v>
      </c>
      <c r="B163" s="37">
        <v>24</v>
      </c>
      <c r="C163" s="37">
        <v>26295</v>
      </c>
      <c r="D163" s="37">
        <v>0</v>
      </c>
      <c r="E163" s="37">
        <v>0</v>
      </c>
      <c r="F163" s="37"/>
      <c r="G163" s="37"/>
      <c r="H163" s="37"/>
      <c r="I163" s="37"/>
      <c r="J163" s="37">
        <f t="shared" si="159"/>
        <v>24</v>
      </c>
      <c r="K163" s="37">
        <f t="shared" si="160"/>
        <v>26295</v>
      </c>
      <c r="L163" s="38" t="s">
        <v>11</v>
      </c>
      <c r="M163" s="39" t="s">
        <v>43</v>
      </c>
      <c r="N163" s="65" t="s">
        <v>62</v>
      </c>
      <c r="P163" s="40">
        <f t="shared" si="155"/>
        <v>44105</v>
      </c>
      <c r="Q163" s="41">
        <v>9.8769999999999997E-2</v>
      </c>
      <c r="R163" s="38">
        <v>0.10879</v>
      </c>
      <c r="S163" s="42">
        <f t="shared" si="156"/>
        <v>-263.47590000000002</v>
      </c>
      <c r="T163" s="41">
        <v>9.4600000000000004E-2</v>
      </c>
      <c r="U163" s="38">
        <v>0.10879</v>
      </c>
      <c r="V163" s="42">
        <f t="shared" si="158"/>
        <v>0</v>
      </c>
      <c r="W163" s="44"/>
      <c r="X163" s="38"/>
      <c r="Y163" s="42"/>
      <c r="Z163" s="41"/>
      <c r="AA163" s="38"/>
      <c r="AB163" s="42"/>
      <c r="AC163" s="45">
        <f t="shared" si="152"/>
        <v>-263.47590000000002</v>
      </c>
      <c r="AD163" s="46">
        <f t="shared" si="151"/>
        <v>1095.625</v>
      </c>
      <c r="AF163" s="47"/>
    </row>
    <row r="164" spans="1:32" ht="15.75" customHeight="1" x14ac:dyDescent="0.25">
      <c r="A164" s="127">
        <v>44075</v>
      </c>
      <c r="B164" s="37">
        <v>24</v>
      </c>
      <c r="C164" s="37">
        <v>25683</v>
      </c>
      <c r="D164" s="37">
        <v>0</v>
      </c>
      <c r="E164" s="37">
        <v>0</v>
      </c>
      <c r="F164" s="37"/>
      <c r="G164" s="37"/>
      <c r="H164" s="37"/>
      <c r="I164" s="37"/>
      <c r="J164" s="37">
        <f t="shared" si="159"/>
        <v>24</v>
      </c>
      <c r="K164" s="37">
        <f t="shared" si="160"/>
        <v>25683</v>
      </c>
      <c r="L164" s="38" t="s">
        <v>11</v>
      </c>
      <c r="M164" s="39" t="s">
        <v>43</v>
      </c>
      <c r="N164" s="65" t="s">
        <v>62</v>
      </c>
      <c r="P164" s="40">
        <f t="shared" si="155"/>
        <v>44075</v>
      </c>
      <c r="Q164" s="41">
        <v>9.8769999999999997E-2</v>
      </c>
      <c r="R164" s="38">
        <v>0.10879</v>
      </c>
      <c r="S164" s="42">
        <f t="shared" si="156"/>
        <v>-257.34366000000006</v>
      </c>
      <c r="T164" s="41">
        <v>9.4600000000000004E-2</v>
      </c>
      <c r="U164" s="38">
        <v>0.10879</v>
      </c>
      <c r="V164" s="42">
        <f t="shared" si="158"/>
        <v>0</v>
      </c>
      <c r="W164" s="44"/>
      <c r="X164" s="38"/>
      <c r="Y164" s="42"/>
      <c r="Z164" s="41"/>
      <c r="AA164" s="38"/>
      <c r="AB164" s="42"/>
      <c r="AC164" s="45">
        <f t="shared" si="152"/>
        <v>-257.34366000000006</v>
      </c>
      <c r="AD164" s="46">
        <f t="shared" si="151"/>
        <v>1070.125</v>
      </c>
      <c r="AF164" s="47"/>
    </row>
    <row r="165" spans="1:32" ht="15.75" customHeight="1" x14ac:dyDescent="0.25">
      <c r="A165" s="127">
        <v>44044</v>
      </c>
      <c r="B165" s="37">
        <v>25</v>
      </c>
      <c r="C165" s="37">
        <v>39612</v>
      </c>
      <c r="D165" s="37">
        <v>0</v>
      </c>
      <c r="E165" s="37">
        <v>0</v>
      </c>
      <c r="F165" s="37"/>
      <c r="G165" s="37"/>
      <c r="H165" s="37"/>
      <c r="I165" s="37"/>
      <c r="J165" s="37">
        <f t="shared" si="159"/>
        <v>25</v>
      </c>
      <c r="K165" s="37">
        <f t="shared" si="160"/>
        <v>39612</v>
      </c>
      <c r="L165" s="38" t="s">
        <v>11</v>
      </c>
      <c r="M165" s="39" t="s">
        <v>43</v>
      </c>
      <c r="N165" s="65" t="s">
        <v>62</v>
      </c>
      <c r="P165" s="40">
        <f t="shared" si="155"/>
        <v>44044</v>
      </c>
      <c r="Q165" s="41">
        <v>9.8769999999999997E-2</v>
      </c>
      <c r="R165" s="38">
        <v>0.10879</v>
      </c>
      <c r="S165" s="42">
        <f t="shared" si="156"/>
        <v>-396.91224000000005</v>
      </c>
      <c r="T165" s="41">
        <v>9.4600000000000004E-2</v>
      </c>
      <c r="U165" s="38">
        <v>0.10879</v>
      </c>
      <c r="V165" s="42">
        <f t="shared" si="158"/>
        <v>0</v>
      </c>
      <c r="W165" s="44"/>
      <c r="X165" s="38"/>
      <c r="Y165" s="42"/>
      <c r="Z165" s="41"/>
      <c r="AA165" s="38"/>
      <c r="AB165" s="42"/>
      <c r="AC165" s="45">
        <f t="shared" si="152"/>
        <v>-396.91224000000005</v>
      </c>
      <c r="AD165" s="46">
        <f t="shared" si="151"/>
        <v>1584.48</v>
      </c>
      <c r="AF165" s="47"/>
    </row>
    <row r="166" spans="1:32" ht="15.75" customHeight="1" x14ac:dyDescent="0.25">
      <c r="A166" s="127">
        <v>44013</v>
      </c>
      <c r="B166" s="37">
        <v>26</v>
      </c>
      <c r="C166" s="37">
        <v>39809</v>
      </c>
      <c r="D166" s="37">
        <v>0</v>
      </c>
      <c r="E166" s="37">
        <v>0</v>
      </c>
      <c r="F166" s="37"/>
      <c r="G166" s="37"/>
      <c r="H166" s="37"/>
      <c r="I166" s="37"/>
      <c r="J166" s="37">
        <f t="shared" si="159"/>
        <v>26</v>
      </c>
      <c r="K166" s="37">
        <f t="shared" si="160"/>
        <v>39809</v>
      </c>
      <c r="L166" s="38" t="s">
        <v>11</v>
      </c>
      <c r="M166" s="39" t="s">
        <v>43</v>
      </c>
      <c r="N166" s="65" t="s">
        <v>62</v>
      </c>
      <c r="P166" s="40">
        <f t="shared" si="155"/>
        <v>44013</v>
      </c>
      <c r="Q166" s="41">
        <v>9.8769999999999997E-2</v>
      </c>
      <c r="R166" s="38">
        <v>0.10879</v>
      </c>
      <c r="S166" s="42">
        <f t="shared" si="156"/>
        <v>-398.88618000000002</v>
      </c>
      <c r="T166" s="41">
        <v>9.4600000000000004E-2</v>
      </c>
      <c r="U166" s="38">
        <v>0.10879</v>
      </c>
      <c r="V166" s="42">
        <f t="shared" si="158"/>
        <v>0</v>
      </c>
      <c r="W166" s="44"/>
      <c r="X166" s="38"/>
      <c r="Y166" s="42"/>
      <c r="Z166" s="41"/>
      <c r="AA166" s="38"/>
      <c r="AB166" s="42"/>
      <c r="AC166" s="45">
        <f t="shared" si="152"/>
        <v>-398.88618000000002</v>
      </c>
      <c r="AD166" s="46">
        <f t="shared" si="151"/>
        <v>1531.1153846153845</v>
      </c>
      <c r="AF166" s="47"/>
    </row>
    <row r="167" spans="1:32" ht="15.75" customHeight="1" x14ac:dyDescent="0.25">
      <c r="A167" s="127">
        <v>43983</v>
      </c>
      <c r="B167" s="37">
        <v>26</v>
      </c>
      <c r="C167" s="37">
        <v>33200</v>
      </c>
      <c r="D167" s="37">
        <v>0</v>
      </c>
      <c r="E167" s="37">
        <v>0</v>
      </c>
      <c r="F167" s="37"/>
      <c r="G167" s="37"/>
      <c r="H167" s="37"/>
      <c r="I167" s="37"/>
      <c r="J167" s="37">
        <f t="shared" si="159"/>
        <v>26</v>
      </c>
      <c r="K167" s="37">
        <f t="shared" si="160"/>
        <v>33200</v>
      </c>
      <c r="L167" s="38" t="s">
        <v>11</v>
      </c>
      <c r="M167" s="39" t="s">
        <v>43</v>
      </c>
      <c r="N167" s="65" t="s">
        <v>62</v>
      </c>
      <c r="P167" s="40">
        <f t="shared" si="155"/>
        <v>43983</v>
      </c>
      <c r="Q167" s="41">
        <v>0.12517</v>
      </c>
      <c r="R167" s="38">
        <v>0.10879</v>
      </c>
      <c r="S167" s="42">
        <f t="shared" si="156"/>
        <v>543.81600000000014</v>
      </c>
      <c r="T167" s="41">
        <v>0.12007000000000001</v>
      </c>
      <c r="U167" s="38">
        <v>0.10879</v>
      </c>
      <c r="V167" s="42">
        <f t="shared" si="158"/>
        <v>0</v>
      </c>
      <c r="W167" s="44"/>
      <c r="X167" s="38"/>
      <c r="Y167" s="42"/>
      <c r="Z167" s="41"/>
      <c r="AA167" s="38"/>
      <c r="AB167" s="42"/>
      <c r="AC167" s="45">
        <f t="shared" si="152"/>
        <v>543.81600000000014</v>
      </c>
      <c r="AD167" s="46">
        <f t="shared" si="151"/>
        <v>1276.9230769230769</v>
      </c>
      <c r="AF167" s="47"/>
    </row>
    <row r="168" spans="1:32" ht="15.75" customHeight="1" x14ac:dyDescent="0.25">
      <c r="A168" s="127">
        <v>43952</v>
      </c>
      <c r="B168" s="37">
        <v>26</v>
      </c>
      <c r="C168" s="37">
        <v>28207</v>
      </c>
      <c r="D168" s="37">
        <v>0</v>
      </c>
      <c r="E168" s="37">
        <v>0</v>
      </c>
      <c r="F168" s="37"/>
      <c r="G168" s="37"/>
      <c r="H168" s="37"/>
      <c r="I168" s="37"/>
      <c r="J168" s="37">
        <f t="shared" si="159"/>
        <v>26</v>
      </c>
      <c r="K168" s="37">
        <f t="shared" si="160"/>
        <v>28207</v>
      </c>
      <c r="L168" s="38" t="s">
        <v>11</v>
      </c>
      <c r="M168" s="39" t="s">
        <v>43</v>
      </c>
      <c r="N168" s="65" t="s">
        <v>62</v>
      </c>
      <c r="P168" s="40">
        <f t="shared" si="155"/>
        <v>43952</v>
      </c>
      <c r="Q168" s="41">
        <v>0.12517</v>
      </c>
      <c r="R168" s="38">
        <v>0.10879</v>
      </c>
      <c r="S168" s="42">
        <f t="shared" si="156"/>
        <v>462.03066000000018</v>
      </c>
      <c r="T168" s="41">
        <v>0.12007000000000001</v>
      </c>
      <c r="U168" s="38">
        <v>0.10879</v>
      </c>
      <c r="V168" s="42">
        <f t="shared" si="158"/>
        <v>0</v>
      </c>
      <c r="W168" s="44"/>
      <c r="X168" s="38"/>
      <c r="Y168" s="42"/>
      <c r="Z168" s="41"/>
      <c r="AA168" s="38"/>
      <c r="AB168" s="42"/>
      <c r="AC168" s="45">
        <f t="shared" ref="AC168:AC187" si="161">AB168+Y168+S168+V168</f>
        <v>462.03066000000018</v>
      </c>
      <c r="AD168" s="46">
        <f t="shared" si="151"/>
        <v>1084.8846153846155</v>
      </c>
      <c r="AF168" s="47"/>
    </row>
    <row r="169" spans="1:32" ht="15.75" customHeight="1" x14ac:dyDescent="0.25">
      <c r="A169" s="127">
        <v>43922</v>
      </c>
      <c r="B169" s="37">
        <v>25</v>
      </c>
      <c r="C169" s="37">
        <v>27983</v>
      </c>
      <c r="D169" s="37">
        <v>0</v>
      </c>
      <c r="E169" s="37">
        <v>0</v>
      </c>
      <c r="F169" s="37"/>
      <c r="G169" s="37"/>
      <c r="H169" s="37"/>
      <c r="I169" s="37"/>
      <c r="J169" s="37">
        <f t="shared" si="159"/>
        <v>25</v>
      </c>
      <c r="K169" s="37">
        <f t="shared" si="160"/>
        <v>27983</v>
      </c>
      <c r="L169" s="38" t="s">
        <v>11</v>
      </c>
      <c r="M169" s="39" t="s">
        <v>43</v>
      </c>
      <c r="N169" s="65" t="s">
        <v>62</v>
      </c>
      <c r="P169" s="40">
        <f t="shared" si="155"/>
        <v>43922</v>
      </c>
      <c r="Q169" s="41">
        <v>0.12517</v>
      </c>
      <c r="R169" s="38">
        <v>0.10879</v>
      </c>
      <c r="S169" s="42">
        <f t="shared" si="156"/>
        <v>458.36154000000016</v>
      </c>
      <c r="T169" s="41">
        <v>0.12007000000000001</v>
      </c>
      <c r="U169" s="38">
        <v>0.10879</v>
      </c>
      <c r="V169" s="42">
        <f t="shared" si="158"/>
        <v>0</v>
      </c>
      <c r="W169" s="44"/>
      <c r="X169" s="38"/>
      <c r="Y169" s="42"/>
      <c r="Z169" s="41"/>
      <c r="AA169" s="38"/>
      <c r="AB169" s="42"/>
      <c r="AC169" s="45">
        <f t="shared" si="161"/>
        <v>458.36154000000016</v>
      </c>
      <c r="AD169" s="46">
        <f t="shared" si="151"/>
        <v>1119.32</v>
      </c>
      <c r="AF169" s="47"/>
    </row>
    <row r="170" spans="1:32" ht="15.75" customHeight="1" x14ac:dyDescent="0.25">
      <c r="A170" s="127">
        <v>43891</v>
      </c>
      <c r="B170" s="37">
        <v>24</v>
      </c>
      <c r="C170" s="37">
        <v>24670</v>
      </c>
      <c r="D170" s="37">
        <v>0</v>
      </c>
      <c r="E170" s="37">
        <v>0</v>
      </c>
      <c r="F170" s="37"/>
      <c r="G170" s="37"/>
      <c r="H170" s="37"/>
      <c r="I170" s="37"/>
      <c r="J170" s="37">
        <f t="shared" si="159"/>
        <v>24</v>
      </c>
      <c r="K170" s="37">
        <f t="shared" si="160"/>
        <v>24670</v>
      </c>
      <c r="L170" s="38" t="s">
        <v>11</v>
      </c>
      <c r="M170" s="39" t="s">
        <v>43</v>
      </c>
      <c r="N170" s="65" t="s">
        <v>62</v>
      </c>
      <c r="P170" s="40">
        <f t="shared" si="155"/>
        <v>43891</v>
      </c>
      <c r="Q170" s="41">
        <v>0.12517</v>
      </c>
      <c r="R170" s="38">
        <v>0.10879</v>
      </c>
      <c r="S170" s="42">
        <f t="shared" si="156"/>
        <v>404.09460000000013</v>
      </c>
      <c r="T170" s="41">
        <v>0.12007000000000001</v>
      </c>
      <c r="U170" s="38">
        <v>0.10879</v>
      </c>
      <c r="V170" s="42">
        <f t="shared" si="158"/>
        <v>0</v>
      </c>
      <c r="W170" s="44"/>
      <c r="X170" s="38"/>
      <c r="Y170" s="42"/>
      <c r="Z170" s="41"/>
      <c r="AA170" s="38"/>
      <c r="AB170" s="42"/>
      <c r="AC170" s="45">
        <f t="shared" si="161"/>
        <v>404.09460000000013</v>
      </c>
      <c r="AD170" s="46">
        <f t="shared" si="151"/>
        <v>1027.9166666666667</v>
      </c>
      <c r="AF170" s="47"/>
    </row>
    <row r="171" spans="1:32" ht="15.75" customHeight="1" x14ac:dyDescent="0.25">
      <c r="A171" s="127">
        <v>43862</v>
      </c>
      <c r="B171" s="37">
        <v>25</v>
      </c>
      <c r="C171" s="37">
        <v>28768</v>
      </c>
      <c r="D171" s="37">
        <v>0</v>
      </c>
      <c r="E171" s="37">
        <v>0</v>
      </c>
      <c r="F171" s="37"/>
      <c r="G171" s="37"/>
      <c r="H171" s="37"/>
      <c r="I171" s="37"/>
      <c r="J171" s="37">
        <f t="shared" si="159"/>
        <v>25</v>
      </c>
      <c r="K171" s="37">
        <f t="shared" si="160"/>
        <v>28768</v>
      </c>
      <c r="L171" s="38" t="s">
        <v>11</v>
      </c>
      <c r="M171" s="39" t="s">
        <v>43</v>
      </c>
      <c r="N171" s="65" t="s">
        <v>62</v>
      </c>
      <c r="P171" s="40">
        <f t="shared" si="155"/>
        <v>43862</v>
      </c>
      <c r="Q171" s="41">
        <v>0.12517</v>
      </c>
      <c r="R171" s="38">
        <v>0.10879</v>
      </c>
      <c r="S171" s="42">
        <f t="shared" si="156"/>
        <v>471.21984000000015</v>
      </c>
      <c r="T171" s="41">
        <v>0.12007000000000001</v>
      </c>
      <c r="U171" s="38">
        <v>0.10879</v>
      </c>
      <c r="V171" s="42">
        <f t="shared" si="158"/>
        <v>0</v>
      </c>
      <c r="W171" s="44"/>
      <c r="X171" s="38"/>
      <c r="Y171" s="42"/>
      <c r="Z171" s="41"/>
      <c r="AA171" s="38"/>
      <c r="AB171" s="42"/>
      <c r="AC171" s="45">
        <f t="shared" si="161"/>
        <v>471.21984000000015</v>
      </c>
      <c r="AD171" s="46">
        <f t="shared" si="151"/>
        <v>1150.72</v>
      </c>
      <c r="AF171" s="47"/>
    </row>
    <row r="172" spans="1:32" ht="15.75" customHeight="1" x14ac:dyDescent="0.25">
      <c r="A172" s="127">
        <v>43831</v>
      </c>
      <c r="B172" s="37">
        <v>25</v>
      </c>
      <c r="C172" s="37">
        <v>35283</v>
      </c>
      <c r="D172" s="37">
        <v>0</v>
      </c>
      <c r="E172" s="37">
        <v>0</v>
      </c>
      <c r="F172" s="37"/>
      <c r="G172" s="37"/>
      <c r="H172" s="37"/>
      <c r="I172" s="37"/>
      <c r="J172" s="37">
        <f t="shared" si="159"/>
        <v>25</v>
      </c>
      <c r="K172" s="37">
        <f t="shared" si="160"/>
        <v>35283</v>
      </c>
      <c r="L172" s="38" t="s">
        <v>11</v>
      </c>
      <c r="M172" s="39" t="s">
        <v>43</v>
      </c>
      <c r="N172" s="65" t="s">
        <v>62</v>
      </c>
      <c r="P172" s="40">
        <f t="shared" si="155"/>
        <v>43831</v>
      </c>
      <c r="Q172" s="41">
        <v>0.12517</v>
      </c>
      <c r="R172" s="38">
        <v>0.10879</v>
      </c>
      <c r="S172" s="42">
        <f t="shared" si="156"/>
        <v>577.93554000000017</v>
      </c>
      <c r="T172" s="41">
        <v>0.12007000000000001</v>
      </c>
      <c r="U172" s="38">
        <v>0.10879</v>
      </c>
      <c r="V172" s="42">
        <f t="shared" si="158"/>
        <v>0</v>
      </c>
      <c r="W172" s="44"/>
      <c r="X172" s="38"/>
      <c r="Y172" s="42"/>
      <c r="Z172" s="41"/>
      <c r="AA172" s="38"/>
      <c r="AB172" s="42"/>
      <c r="AC172" s="45">
        <f t="shared" si="161"/>
        <v>577.93554000000017</v>
      </c>
      <c r="AD172" s="46">
        <f t="shared" si="151"/>
        <v>1411.32</v>
      </c>
      <c r="AF172" s="47"/>
    </row>
    <row r="173" spans="1:32" ht="15.75" customHeight="1" x14ac:dyDescent="0.25">
      <c r="A173" s="127">
        <v>43800</v>
      </c>
      <c r="B173" s="37">
        <v>25</v>
      </c>
      <c r="C173" s="37">
        <v>36503</v>
      </c>
      <c r="D173" s="37">
        <v>0</v>
      </c>
      <c r="E173" s="37">
        <v>0</v>
      </c>
      <c r="F173" s="37"/>
      <c r="G173" s="37"/>
      <c r="H173" s="37"/>
      <c r="I173" s="37"/>
      <c r="J173" s="37">
        <f t="shared" si="159"/>
        <v>25</v>
      </c>
      <c r="K173" s="37">
        <f t="shared" si="160"/>
        <v>36503</v>
      </c>
      <c r="L173" s="38" t="s">
        <v>11</v>
      </c>
      <c r="M173" s="39" t="s">
        <v>43</v>
      </c>
      <c r="N173" s="65" t="s">
        <v>62</v>
      </c>
      <c r="P173" s="40">
        <f t="shared" si="155"/>
        <v>43800</v>
      </c>
      <c r="Q173" s="41">
        <v>0.10836</v>
      </c>
      <c r="R173" s="38">
        <v>0.10879</v>
      </c>
      <c r="S173" s="42">
        <f t="shared" si="156"/>
        <v>-15.696289999999994</v>
      </c>
      <c r="T173" s="41">
        <v>0.10569000000000001</v>
      </c>
      <c r="U173" s="38">
        <v>0.10879</v>
      </c>
      <c r="V173" s="42">
        <f t="shared" si="158"/>
        <v>0</v>
      </c>
      <c r="W173" s="44"/>
      <c r="X173" s="38"/>
      <c r="Y173" s="42"/>
      <c r="Z173" s="41"/>
      <c r="AA173" s="38"/>
      <c r="AB173" s="42"/>
      <c r="AC173" s="45">
        <f t="shared" si="161"/>
        <v>-15.696289999999994</v>
      </c>
      <c r="AD173" s="46">
        <f t="shared" si="151"/>
        <v>1460.12</v>
      </c>
      <c r="AF173" s="47"/>
    </row>
    <row r="174" spans="1:32" ht="15.75" customHeight="1" x14ac:dyDescent="0.25">
      <c r="A174" s="127">
        <v>43770</v>
      </c>
      <c r="B174" s="37">
        <v>22</v>
      </c>
      <c r="C174" s="37">
        <v>29331</v>
      </c>
      <c r="D174" s="37">
        <v>0</v>
      </c>
      <c r="E174" s="37">
        <v>0</v>
      </c>
      <c r="F174" s="37"/>
      <c r="G174" s="37"/>
      <c r="H174" s="37"/>
      <c r="I174" s="37"/>
      <c r="J174" s="37">
        <f t="shared" si="159"/>
        <v>22</v>
      </c>
      <c r="K174" s="37">
        <f t="shared" si="160"/>
        <v>29331</v>
      </c>
      <c r="L174" s="38" t="s">
        <v>11</v>
      </c>
      <c r="M174" s="39" t="s">
        <v>43</v>
      </c>
      <c r="N174" s="65" t="s">
        <v>62</v>
      </c>
      <c r="P174" s="40">
        <f t="shared" si="155"/>
        <v>43770</v>
      </c>
      <c r="Q174" s="41">
        <v>0.10836</v>
      </c>
      <c r="R174" s="38">
        <v>0.10879</v>
      </c>
      <c r="S174" s="42">
        <f t="shared" si="156"/>
        <v>-12.612329999999995</v>
      </c>
      <c r="T174" s="41">
        <v>0.10569000000000001</v>
      </c>
      <c r="U174" s="38">
        <v>0.10879</v>
      </c>
      <c r="V174" s="42">
        <f t="shared" si="158"/>
        <v>0</v>
      </c>
      <c r="W174" s="44"/>
      <c r="X174" s="38"/>
      <c r="Y174" s="42"/>
      <c r="Z174" s="41"/>
      <c r="AA174" s="38"/>
      <c r="AB174" s="42"/>
      <c r="AC174" s="45">
        <f t="shared" si="161"/>
        <v>-12.612329999999995</v>
      </c>
      <c r="AD174" s="46">
        <f t="shared" si="151"/>
        <v>1333.2272727272727</v>
      </c>
      <c r="AF174" s="47"/>
    </row>
    <row r="175" spans="1:32" ht="15.75" customHeight="1" x14ac:dyDescent="0.25">
      <c r="A175" s="127">
        <v>43739</v>
      </c>
      <c r="B175" s="37">
        <v>23</v>
      </c>
      <c r="C175" s="37">
        <v>23901</v>
      </c>
      <c r="D175" s="37">
        <v>0</v>
      </c>
      <c r="E175" s="37">
        <v>0</v>
      </c>
      <c r="F175" s="37"/>
      <c r="G175" s="37"/>
      <c r="H175" s="37"/>
      <c r="I175" s="37"/>
      <c r="J175" s="37">
        <f t="shared" si="159"/>
        <v>23</v>
      </c>
      <c r="K175" s="37">
        <f t="shared" si="160"/>
        <v>23901</v>
      </c>
      <c r="L175" s="38" t="s">
        <v>11</v>
      </c>
      <c r="M175" s="39" t="s">
        <v>43</v>
      </c>
      <c r="N175" s="65" t="s">
        <v>62</v>
      </c>
      <c r="P175" s="40">
        <f t="shared" si="155"/>
        <v>43739</v>
      </c>
      <c r="Q175" s="41">
        <v>0.10836</v>
      </c>
      <c r="R175" s="38">
        <v>0.10879</v>
      </c>
      <c r="S175" s="42">
        <f t="shared" si="156"/>
        <v>-10.277429999999995</v>
      </c>
      <c r="T175" s="41">
        <v>0.10569000000000001</v>
      </c>
      <c r="U175" s="38">
        <v>0.10879</v>
      </c>
      <c r="V175" s="42">
        <f t="shared" si="158"/>
        <v>0</v>
      </c>
      <c r="W175" s="44"/>
      <c r="X175" s="38"/>
      <c r="Y175" s="42"/>
      <c r="Z175" s="41"/>
      <c r="AA175" s="38"/>
      <c r="AB175" s="42"/>
      <c r="AC175" s="45">
        <f t="shared" si="161"/>
        <v>-10.277429999999995</v>
      </c>
      <c r="AD175" s="46">
        <f t="shared" si="151"/>
        <v>1039.1739130434783</v>
      </c>
      <c r="AF175" s="47"/>
    </row>
    <row r="176" spans="1:32" ht="15.75" customHeight="1" x14ac:dyDescent="0.25">
      <c r="A176" s="127">
        <v>43709</v>
      </c>
      <c r="B176" s="37">
        <v>22</v>
      </c>
      <c r="C176" s="37">
        <v>25472</v>
      </c>
      <c r="D176" s="37">
        <v>0</v>
      </c>
      <c r="E176" s="37">
        <v>0</v>
      </c>
      <c r="F176" s="37"/>
      <c r="G176" s="37"/>
      <c r="H176" s="37"/>
      <c r="I176" s="37"/>
      <c r="J176" s="37">
        <f t="shared" si="159"/>
        <v>22</v>
      </c>
      <c r="K176" s="37">
        <f t="shared" si="160"/>
        <v>25472</v>
      </c>
      <c r="L176" s="38" t="s">
        <v>11</v>
      </c>
      <c r="M176" s="39" t="s">
        <v>43</v>
      </c>
      <c r="N176" s="65" t="s">
        <v>62</v>
      </c>
      <c r="P176" s="40">
        <f t="shared" si="155"/>
        <v>43709</v>
      </c>
      <c r="Q176" s="41">
        <v>0.10836</v>
      </c>
      <c r="R176" s="38">
        <v>0.10879</v>
      </c>
      <c r="S176" s="42">
        <f t="shared" si="156"/>
        <v>-10.952959999999996</v>
      </c>
      <c r="T176" s="41">
        <v>0.10569000000000001</v>
      </c>
      <c r="U176" s="38">
        <v>0.10879</v>
      </c>
      <c r="V176" s="42">
        <f t="shared" si="158"/>
        <v>0</v>
      </c>
      <c r="W176" s="44"/>
      <c r="X176" s="38"/>
      <c r="Y176" s="42"/>
      <c r="Z176" s="41"/>
      <c r="AA176" s="38"/>
      <c r="AB176" s="42"/>
      <c r="AC176" s="45">
        <f t="shared" si="161"/>
        <v>-10.952959999999996</v>
      </c>
      <c r="AD176" s="46">
        <f t="shared" si="151"/>
        <v>1157.8181818181818</v>
      </c>
      <c r="AF176" s="47"/>
    </row>
    <row r="177" spans="1:32" ht="15.75" customHeight="1" x14ac:dyDescent="0.25">
      <c r="A177" s="127">
        <v>43678</v>
      </c>
      <c r="B177" s="37">
        <v>22</v>
      </c>
      <c r="C177" s="37">
        <v>26524</v>
      </c>
      <c r="D177" s="37">
        <v>0</v>
      </c>
      <c r="E177" s="37">
        <v>0</v>
      </c>
      <c r="F177" s="37"/>
      <c r="G177" s="37"/>
      <c r="H177" s="37"/>
      <c r="I177" s="37"/>
      <c r="J177" s="37">
        <f t="shared" si="159"/>
        <v>22</v>
      </c>
      <c r="K177" s="37">
        <f t="shared" si="160"/>
        <v>26524</v>
      </c>
      <c r="L177" s="38" t="s">
        <v>11</v>
      </c>
      <c r="M177" s="39" t="s">
        <v>43</v>
      </c>
      <c r="N177" s="65" t="s">
        <v>62</v>
      </c>
      <c r="P177" s="40">
        <f t="shared" si="155"/>
        <v>43678</v>
      </c>
      <c r="Q177" s="41">
        <v>0.10836</v>
      </c>
      <c r="R177" s="38">
        <v>0.10879</v>
      </c>
      <c r="S177" s="42">
        <f t="shared" si="156"/>
        <v>-11.405319999999996</v>
      </c>
      <c r="T177" s="41">
        <v>0.10569000000000001</v>
      </c>
      <c r="U177" s="38">
        <v>0.10879</v>
      </c>
      <c r="V177" s="42">
        <f t="shared" si="158"/>
        <v>0</v>
      </c>
      <c r="W177" s="44"/>
      <c r="X177" s="38"/>
      <c r="Y177" s="42"/>
      <c r="Z177" s="41"/>
      <c r="AA177" s="38"/>
      <c r="AB177" s="42"/>
      <c r="AC177" s="45">
        <f t="shared" si="161"/>
        <v>-11.405319999999996</v>
      </c>
      <c r="AD177" s="46">
        <f t="shared" si="151"/>
        <v>1205.6363636363637</v>
      </c>
      <c r="AF177" s="47"/>
    </row>
    <row r="178" spans="1:32" ht="15.75" customHeight="1" x14ac:dyDescent="0.25">
      <c r="A178" s="127">
        <v>43647</v>
      </c>
      <c r="B178" s="37">
        <v>22</v>
      </c>
      <c r="C178" s="37">
        <v>38051</v>
      </c>
      <c r="D178" s="37">
        <v>0</v>
      </c>
      <c r="E178" s="37">
        <v>0</v>
      </c>
      <c r="F178" s="37"/>
      <c r="G178" s="37"/>
      <c r="H178" s="37"/>
      <c r="I178" s="37"/>
      <c r="J178" s="37">
        <f t="shared" si="159"/>
        <v>22</v>
      </c>
      <c r="K178" s="37">
        <f t="shared" si="160"/>
        <v>38051</v>
      </c>
      <c r="L178" s="38" t="s">
        <v>11</v>
      </c>
      <c r="M178" s="39" t="s">
        <v>43</v>
      </c>
      <c r="N178" s="65" t="s">
        <v>62</v>
      </c>
      <c r="P178" s="40">
        <f t="shared" si="155"/>
        <v>43647</v>
      </c>
      <c r="Q178" s="41">
        <v>0.10836</v>
      </c>
      <c r="R178" s="38">
        <v>0.10879</v>
      </c>
      <c r="S178" s="42">
        <f t="shared" si="156"/>
        <v>-16.361929999999994</v>
      </c>
      <c r="T178" s="41">
        <v>0.10569000000000001</v>
      </c>
      <c r="U178" s="38">
        <v>0.10879</v>
      </c>
      <c r="V178" s="42">
        <f t="shared" si="158"/>
        <v>0</v>
      </c>
      <c r="W178" s="44"/>
      <c r="X178" s="38"/>
      <c r="Y178" s="42"/>
      <c r="Z178" s="41"/>
      <c r="AA178" s="38"/>
      <c r="AB178" s="42"/>
      <c r="AC178" s="45">
        <f t="shared" si="161"/>
        <v>-16.361929999999994</v>
      </c>
      <c r="AD178" s="46">
        <f t="shared" si="151"/>
        <v>1729.590909090909</v>
      </c>
      <c r="AF178" s="47"/>
    </row>
    <row r="179" spans="1:32" ht="15.75" customHeight="1" x14ac:dyDescent="0.25">
      <c r="A179" s="127">
        <v>43617</v>
      </c>
      <c r="B179" s="37">
        <v>24</v>
      </c>
      <c r="C179" s="37">
        <v>22904</v>
      </c>
      <c r="D179" s="37">
        <v>0</v>
      </c>
      <c r="E179" s="37">
        <v>0</v>
      </c>
      <c r="F179" s="37"/>
      <c r="G179" s="37"/>
      <c r="H179" s="37"/>
      <c r="I179" s="37"/>
      <c r="J179" s="37">
        <f t="shared" si="159"/>
        <v>24</v>
      </c>
      <c r="K179" s="37">
        <f t="shared" si="160"/>
        <v>22904</v>
      </c>
      <c r="L179" s="38" t="s">
        <v>11</v>
      </c>
      <c r="M179" s="39" t="s">
        <v>43</v>
      </c>
      <c r="N179" s="65" t="s">
        <v>62</v>
      </c>
      <c r="P179" s="40">
        <f t="shared" si="155"/>
        <v>43617</v>
      </c>
      <c r="Q179" s="41">
        <v>0.13588</v>
      </c>
      <c r="R179" s="38">
        <v>0.10879</v>
      </c>
      <c r="S179" s="42">
        <f t="shared" si="156"/>
        <v>620.46936000000005</v>
      </c>
      <c r="T179" s="41">
        <v>0.13184999999999999</v>
      </c>
      <c r="U179" s="38">
        <v>0.10879</v>
      </c>
      <c r="V179" s="42">
        <f t="shared" si="158"/>
        <v>0</v>
      </c>
      <c r="W179" s="44"/>
      <c r="X179" s="38"/>
      <c r="Y179" s="42"/>
      <c r="Z179" s="41"/>
      <c r="AA179" s="38"/>
      <c r="AB179" s="42"/>
      <c r="AC179" s="45">
        <f t="shared" si="161"/>
        <v>620.46936000000005</v>
      </c>
      <c r="AD179" s="46">
        <f t="shared" si="151"/>
        <v>954.33333333333337</v>
      </c>
      <c r="AF179" s="47"/>
    </row>
    <row r="180" spans="1:32" ht="15.75" customHeight="1" x14ac:dyDescent="0.25">
      <c r="A180" s="127">
        <v>43586</v>
      </c>
      <c r="B180" s="37">
        <v>24</v>
      </c>
      <c r="C180" s="37">
        <v>21874</v>
      </c>
      <c r="D180" s="37">
        <v>0</v>
      </c>
      <c r="E180" s="37">
        <v>0</v>
      </c>
      <c r="F180" s="37"/>
      <c r="G180" s="37"/>
      <c r="H180" s="37"/>
      <c r="I180" s="37"/>
      <c r="J180" s="37">
        <f t="shared" si="159"/>
        <v>24</v>
      </c>
      <c r="K180" s="37">
        <f t="shared" si="160"/>
        <v>21874</v>
      </c>
      <c r="L180" s="38" t="s">
        <v>11</v>
      </c>
      <c r="M180" s="39" t="s">
        <v>43</v>
      </c>
      <c r="N180" s="65" t="s">
        <v>62</v>
      </c>
      <c r="P180" s="40">
        <f t="shared" si="155"/>
        <v>43586</v>
      </c>
      <c r="Q180" s="41">
        <v>0.13588</v>
      </c>
      <c r="R180" s="38">
        <v>0.10879</v>
      </c>
      <c r="S180" s="42">
        <f t="shared" si="156"/>
        <v>592.56666000000007</v>
      </c>
      <c r="T180" s="41">
        <v>0.13184999999999999</v>
      </c>
      <c r="U180" s="38">
        <v>0.10879</v>
      </c>
      <c r="V180" s="42">
        <f t="shared" si="158"/>
        <v>0</v>
      </c>
      <c r="W180" s="44"/>
      <c r="X180" s="38"/>
      <c r="Y180" s="42"/>
      <c r="Z180" s="41"/>
      <c r="AA180" s="38"/>
      <c r="AB180" s="42"/>
      <c r="AC180" s="45">
        <f t="shared" si="161"/>
        <v>592.56666000000007</v>
      </c>
      <c r="AD180" s="46">
        <f t="shared" si="151"/>
        <v>911.41666666666663</v>
      </c>
      <c r="AF180" s="47"/>
    </row>
    <row r="181" spans="1:32" ht="15.75" customHeight="1" x14ac:dyDescent="0.25">
      <c r="A181" s="127">
        <v>43556</v>
      </c>
      <c r="B181" s="37">
        <v>24</v>
      </c>
      <c r="C181" s="37">
        <v>22071</v>
      </c>
      <c r="D181" s="37">
        <v>0</v>
      </c>
      <c r="E181" s="37">
        <v>0</v>
      </c>
      <c r="F181" s="37"/>
      <c r="G181" s="37"/>
      <c r="H181" s="37"/>
      <c r="I181" s="37"/>
      <c r="J181" s="37">
        <f t="shared" si="159"/>
        <v>24</v>
      </c>
      <c r="K181" s="37">
        <f t="shared" si="160"/>
        <v>22071</v>
      </c>
      <c r="L181" s="38" t="s">
        <v>11</v>
      </c>
      <c r="M181" s="39" t="s">
        <v>43</v>
      </c>
      <c r="N181" s="65" t="s">
        <v>62</v>
      </c>
      <c r="P181" s="40">
        <f t="shared" si="155"/>
        <v>43556</v>
      </c>
      <c r="Q181" s="41">
        <v>0.13588</v>
      </c>
      <c r="R181" s="38">
        <v>0.10879</v>
      </c>
      <c r="S181" s="42">
        <f t="shared" si="156"/>
        <v>597.90339000000006</v>
      </c>
      <c r="T181" s="41">
        <v>0.13184999999999999</v>
      </c>
      <c r="U181" s="38">
        <v>0.10879</v>
      </c>
      <c r="V181" s="42">
        <f t="shared" si="158"/>
        <v>0</v>
      </c>
      <c r="W181" s="44"/>
      <c r="X181" s="38"/>
      <c r="Y181" s="42"/>
      <c r="Z181" s="41"/>
      <c r="AA181" s="38"/>
      <c r="AB181" s="42"/>
      <c r="AC181" s="45">
        <f t="shared" si="161"/>
        <v>597.90339000000006</v>
      </c>
      <c r="AD181" s="46">
        <f t="shared" si="151"/>
        <v>919.625</v>
      </c>
      <c r="AF181" s="47"/>
    </row>
    <row r="182" spans="1:32" ht="15.75" customHeight="1" x14ac:dyDescent="0.25">
      <c r="A182" s="127">
        <v>43525</v>
      </c>
      <c r="B182" s="37">
        <v>23</v>
      </c>
      <c r="C182" s="37">
        <v>25815</v>
      </c>
      <c r="D182" s="37">
        <v>0</v>
      </c>
      <c r="E182" s="37">
        <v>0</v>
      </c>
      <c r="F182" s="37"/>
      <c r="G182" s="37"/>
      <c r="H182" s="37"/>
      <c r="I182" s="37"/>
      <c r="J182" s="37">
        <f t="shared" si="159"/>
        <v>23</v>
      </c>
      <c r="K182" s="37">
        <f t="shared" si="160"/>
        <v>25815</v>
      </c>
      <c r="L182" s="38" t="s">
        <v>11</v>
      </c>
      <c r="M182" s="39" t="s">
        <v>43</v>
      </c>
      <c r="N182" s="65" t="s">
        <v>62</v>
      </c>
      <c r="P182" s="40">
        <f t="shared" si="155"/>
        <v>43525</v>
      </c>
      <c r="Q182" s="41">
        <v>0.13588</v>
      </c>
      <c r="R182" s="38">
        <v>0.10879</v>
      </c>
      <c r="S182" s="42">
        <f t="shared" si="156"/>
        <v>699.32835000000011</v>
      </c>
      <c r="T182" s="41">
        <v>0.13184999999999999</v>
      </c>
      <c r="U182" s="38">
        <v>0.10879</v>
      </c>
      <c r="V182" s="42">
        <f t="shared" si="158"/>
        <v>0</v>
      </c>
      <c r="W182" s="44"/>
      <c r="X182" s="38"/>
      <c r="Y182" s="42"/>
      <c r="Z182" s="41"/>
      <c r="AA182" s="38"/>
      <c r="AB182" s="42"/>
      <c r="AC182" s="45">
        <f t="shared" si="161"/>
        <v>699.32835000000011</v>
      </c>
      <c r="AD182" s="46">
        <f t="shared" si="151"/>
        <v>1122.391304347826</v>
      </c>
      <c r="AF182" s="47"/>
    </row>
    <row r="183" spans="1:32" ht="15.75" customHeight="1" x14ac:dyDescent="0.25">
      <c r="A183" s="127">
        <v>43497</v>
      </c>
      <c r="B183" s="37">
        <v>23</v>
      </c>
      <c r="C183" s="37">
        <v>33915</v>
      </c>
      <c r="D183" s="37">
        <v>0</v>
      </c>
      <c r="E183" s="37">
        <v>0</v>
      </c>
      <c r="F183" s="37"/>
      <c r="G183" s="37"/>
      <c r="H183" s="37"/>
      <c r="I183" s="37"/>
      <c r="J183" s="37">
        <f t="shared" si="159"/>
        <v>23</v>
      </c>
      <c r="K183" s="37">
        <f t="shared" si="160"/>
        <v>33915</v>
      </c>
      <c r="L183" s="38" t="s">
        <v>11</v>
      </c>
      <c r="M183" s="39" t="s">
        <v>43</v>
      </c>
      <c r="N183" s="65" t="s">
        <v>62</v>
      </c>
      <c r="P183" s="40">
        <f t="shared" si="155"/>
        <v>43497</v>
      </c>
      <c r="Q183" s="41">
        <v>0.13588</v>
      </c>
      <c r="R183" s="38">
        <v>0.10879</v>
      </c>
      <c r="S183" s="42">
        <f t="shared" si="156"/>
        <v>918.75735000000009</v>
      </c>
      <c r="T183" s="41">
        <v>0.13184999999999999</v>
      </c>
      <c r="U183" s="38">
        <v>0.10879</v>
      </c>
      <c r="V183" s="42">
        <f t="shared" si="158"/>
        <v>0</v>
      </c>
      <c r="W183" s="44"/>
      <c r="X183" s="38"/>
      <c r="Y183" s="42"/>
      <c r="Z183" s="41"/>
      <c r="AA183" s="38"/>
      <c r="AB183" s="42"/>
      <c r="AC183" s="45">
        <f t="shared" si="161"/>
        <v>918.75735000000009</v>
      </c>
      <c r="AD183" s="46">
        <f t="shared" si="151"/>
        <v>1474.5652173913043</v>
      </c>
      <c r="AF183" s="47"/>
    </row>
    <row r="184" spans="1:32" ht="15.75" customHeight="1" x14ac:dyDescent="0.25">
      <c r="A184" s="127">
        <v>43466</v>
      </c>
      <c r="B184" s="37">
        <v>21</v>
      </c>
      <c r="C184" s="37">
        <v>30613</v>
      </c>
      <c r="D184" s="37">
        <v>0</v>
      </c>
      <c r="E184" s="37">
        <v>0</v>
      </c>
      <c r="F184" s="37"/>
      <c r="G184" s="37"/>
      <c r="H184" s="37"/>
      <c r="I184" s="37"/>
      <c r="J184" s="37">
        <f t="shared" si="159"/>
        <v>21</v>
      </c>
      <c r="K184" s="37">
        <f t="shared" si="160"/>
        <v>30613</v>
      </c>
      <c r="L184" s="38" t="s">
        <v>11</v>
      </c>
      <c r="M184" s="39" t="s">
        <v>43</v>
      </c>
      <c r="N184" s="65" t="s">
        <v>62</v>
      </c>
      <c r="P184" s="40">
        <f t="shared" si="155"/>
        <v>43466</v>
      </c>
      <c r="Q184" s="41">
        <v>0.13588</v>
      </c>
      <c r="R184" s="38">
        <v>0.10879</v>
      </c>
      <c r="S184" s="42">
        <f t="shared" si="156"/>
        <v>829.30617000000007</v>
      </c>
      <c r="T184" s="41">
        <v>0.13184999999999999</v>
      </c>
      <c r="U184" s="38">
        <v>0.10879</v>
      </c>
      <c r="V184" s="42">
        <f t="shared" si="158"/>
        <v>0</v>
      </c>
      <c r="W184" s="44"/>
      <c r="X184" s="38"/>
      <c r="Y184" s="42"/>
      <c r="Z184" s="41"/>
      <c r="AA184" s="38"/>
      <c r="AB184" s="42"/>
      <c r="AC184" s="45">
        <f t="shared" si="161"/>
        <v>829.30617000000007</v>
      </c>
      <c r="AD184" s="46">
        <f t="shared" si="151"/>
        <v>1457.7619047619048</v>
      </c>
      <c r="AF184" s="47"/>
    </row>
    <row r="185" spans="1:32" ht="15.75" customHeight="1" x14ac:dyDescent="0.25">
      <c r="A185" s="127">
        <v>43435</v>
      </c>
      <c r="B185" s="37">
        <v>20</v>
      </c>
      <c r="C185" s="37">
        <v>22928</v>
      </c>
      <c r="D185" s="37">
        <v>0</v>
      </c>
      <c r="E185" s="37">
        <v>0</v>
      </c>
      <c r="F185" s="37"/>
      <c r="G185" s="37"/>
      <c r="H185" s="37"/>
      <c r="I185" s="37"/>
      <c r="J185" s="37">
        <f t="shared" si="159"/>
        <v>20</v>
      </c>
      <c r="K185" s="37">
        <f t="shared" si="160"/>
        <v>22928</v>
      </c>
      <c r="L185" s="38" t="s">
        <v>11</v>
      </c>
      <c r="M185" s="39" t="s">
        <v>43</v>
      </c>
      <c r="N185" s="65" t="s">
        <v>62</v>
      </c>
      <c r="P185" s="40">
        <f t="shared" si="155"/>
        <v>43435</v>
      </c>
      <c r="Q185" s="41">
        <v>0.11397</v>
      </c>
      <c r="R185" s="38">
        <v>0.10879</v>
      </c>
      <c r="S185" s="42">
        <f t="shared" si="156"/>
        <v>118.76704000000009</v>
      </c>
      <c r="T185" s="41">
        <v>0.11403000000000001</v>
      </c>
      <c r="U185" s="38">
        <v>0.10879</v>
      </c>
      <c r="V185" s="42">
        <f t="shared" si="158"/>
        <v>0</v>
      </c>
      <c r="W185" s="44"/>
      <c r="X185" s="38"/>
      <c r="Y185" s="42"/>
      <c r="Z185" s="41"/>
      <c r="AA185" s="38"/>
      <c r="AB185" s="42"/>
      <c r="AC185" s="45">
        <f t="shared" si="161"/>
        <v>118.76704000000009</v>
      </c>
      <c r="AD185" s="46">
        <f t="shared" si="151"/>
        <v>1146.4000000000001</v>
      </c>
      <c r="AF185" s="47"/>
    </row>
    <row r="186" spans="1:32" ht="15.75" customHeight="1" x14ac:dyDescent="0.25">
      <c r="A186" s="127">
        <v>43405</v>
      </c>
      <c r="B186" s="37">
        <v>19</v>
      </c>
      <c r="C186" s="37">
        <v>22496</v>
      </c>
      <c r="D186" s="37">
        <v>0</v>
      </c>
      <c r="E186" s="37">
        <v>0</v>
      </c>
      <c r="F186" s="37"/>
      <c r="G186" s="37"/>
      <c r="H186" s="37"/>
      <c r="I186" s="37"/>
      <c r="J186" s="37">
        <f t="shared" si="159"/>
        <v>19</v>
      </c>
      <c r="K186" s="37">
        <f t="shared" si="160"/>
        <v>22496</v>
      </c>
      <c r="L186" s="38" t="s">
        <v>11</v>
      </c>
      <c r="M186" s="39" t="s">
        <v>43</v>
      </c>
      <c r="N186" s="65" t="s">
        <v>62</v>
      </c>
      <c r="P186" s="40">
        <f t="shared" si="155"/>
        <v>43405</v>
      </c>
      <c r="Q186" s="41">
        <v>0.11397</v>
      </c>
      <c r="R186" s="38">
        <v>0.10879</v>
      </c>
      <c r="S186" s="42">
        <f t="shared" si="156"/>
        <v>116.52928000000009</v>
      </c>
      <c r="T186" s="41">
        <v>0.11403000000000001</v>
      </c>
      <c r="U186" s="38">
        <v>0.10879</v>
      </c>
      <c r="V186" s="42">
        <f t="shared" si="158"/>
        <v>0</v>
      </c>
      <c r="W186" s="44"/>
      <c r="X186" s="38"/>
      <c r="Y186" s="42"/>
      <c r="Z186" s="41"/>
      <c r="AA186" s="38"/>
      <c r="AB186" s="42"/>
      <c r="AC186" s="45">
        <f t="shared" si="161"/>
        <v>116.52928000000009</v>
      </c>
      <c r="AD186" s="46">
        <f t="shared" si="151"/>
        <v>1184</v>
      </c>
      <c r="AF186" s="47"/>
    </row>
    <row r="187" spans="1:32" ht="15.75" customHeight="1" x14ac:dyDescent="0.25">
      <c r="A187" s="127">
        <v>43374</v>
      </c>
      <c r="B187" s="37">
        <v>19</v>
      </c>
      <c r="C187" s="37">
        <v>20937</v>
      </c>
      <c r="D187" s="37">
        <v>0</v>
      </c>
      <c r="E187" s="37">
        <v>0</v>
      </c>
      <c r="F187" s="37"/>
      <c r="G187" s="37"/>
      <c r="H187" s="37"/>
      <c r="I187" s="37"/>
      <c r="J187" s="37">
        <f t="shared" si="159"/>
        <v>19</v>
      </c>
      <c r="K187" s="37">
        <f t="shared" si="160"/>
        <v>20937</v>
      </c>
      <c r="L187" s="38" t="s">
        <v>11</v>
      </c>
      <c r="M187" s="39" t="s">
        <v>43</v>
      </c>
      <c r="N187" s="65" t="s">
        <v>62</v>
      </c>
      <c r="P187" s="40">
        <f t="shared" si="155"/>
        <v>43374</v>
      </c>
      <c r="Q187" s="41">
        <v>0.11397</v>
      </c>
      <c r="R187" s="38">
        <v>0.10879</v>
      </c>
      <c r="S187" s="42">
        <f t="shared" si="156"/>
        <v>108.45366000000008</v>
      </c>
      <c r="T187" s="41">
        <v>0.11403000000000001</v>
      </c>
      <c r="U187" s="38">
        <v>0.10879</v>
      </c>
      <c r="V187" s="42">
        <f t="shared" si="158"/>
        <v>0</v>
      </c>
      <c r="W187" s="44"/>
      <c r="X187" s="38"/>
      <c r="Y187" s="42"/>
      <c r="Z187" s="41"/>
      <c r="AA187" s="38"/>
      <c r="AB187" s="42"/>
      <c r="AC187" s="45">
        <f t="shared" si="161"/>
        <v>108.45366000000008</v>
      </c>
      <c r="AD187" s="46">
        <f t="shared" si="151"/>
        <v>1101.9473684210527</v>
      </c>
      <c r="AF187" s="47"/>
    </row>
    <row r="188" spans="1:32" ht="15.75" customHeight="1" x14ac:dyDescent="0.25">
      <c r="A188" s="127">
        <v>43344</v>
      </c>
      <c r="B188" s="37">
        <v>18</v>
      </c>
      <c r="C188" s="37">
        <v>20568</v>
      </c>
      <c r="D188" s="37">
        <v>0</v>
      </c>
      <c r="E188" s="37">
        <v>0</v>
      </c>
      <c r="F188" s="37"/>
      <c r="G188" s="37"/>
      <c r="H188" s="37"/>
      <c r="I188" s="37"/>
      <c r="J188" s="37">
        <f t="shared" si="159"/>
        <v>18</v>
      </c>
      <c r="K188" s="37">
        <f t="shared" si="160"/>
        <v>20568</v>
      </c>
      <c r="L188" s="38" t="s">
        <v>11</v>
      </c>
      <c r="M188" s="39" t="s">
        <v>43</v>
      </c>
      <c r="N188" s="65" t="s">
        <v>62</v>
      </c>
      <c r="P188" s="40">
        <f t="shared" si="155"/>
        <v>43344</v>
      </c>
      <c r="Q188" s="41">
        <v>0.11397</v>
      </c>
      <c r="R188" s="38">
        <v>0.10879</v>
      </c>
      <c r="S188" s="42">
        <f t="shared" si="156"/>
        <v>106.54224000000008</v>
      </c>
      <c r="T188" s="41">
        <v>0.11403000000000001</v>
      </c>
      <c r="U188" s="38">
        <v>0.10879</v>
      </c>
      <c r="V188" s="42">
        <f t="shared" si="158"/>
        <v>0</v>
      </c>
      <c r="W188" s="44"/>
      <c r="X188" s="38"/>
      <c r="Y188" s="42"/>
      <c r="Z188" s="41"/>
      <c r="AA188" s="38"/>
      <c r="AB188" s="42"/>
      <c r="AC188" s="45">
        <f>AB188+Y188+S188+V188</f>
        <v>106.54224000000008</v>
      </c>
      <c r="AD188" s="46">
        <f t="shared" si="151"/>
        <v>1142.6666666666667</v>
      </c>
      <c r="AF188" s="47"/>
    </row>
    <row r="189" spans="1:32" ht="15.75" customHeight="1" x14ac:dyDescent="0.25">
      <c r="A189" s="127">
        <v>43313</v>
      </c>
      <c r="B189" s="37">
        <v>16</v>
      </c>
      <c r="C189" s="37">
        <v>17047</v>
      </c>
      <c r="D189" s="37">
        <v>0</v>
      </c>
      <c r="E189" s="37">
        <v>0</v>
      </c>
      <c r="F189" s="37"/>
      <c r="G189" s="37"/>
      <c r="H189" s="37"/>
      <c r="I189" s="37"/>
      <c r="J189" s="37">
        <f t="shared" si="159"/>
        <v>16</v>
      </c>
      <c r="K189" s="37">
        <f t="shared" si="160"/>
        <v>17047</v>
      </c>
      <c r="L189" s="38" t="s">
        <v>11</v>
      </c>
      <c r="M189" s="39" t="s">
        <v>43</v>
      </c>
      <c r="N189" s="65" t="s">
        <v>62</v>
      </c>
      <c r="P189" s="40">
        <f t="shared" si="155"/>
        <v>43313</v>
      </c>
      <c r="Q189" s="41">
        <v>0.11397</v>
      </c>
      <c r="R189" s="38">
        <v>0.10879</v>
      </c>
      <c r="S189" s="42">
        <f t="shared" si="156"/>
        <v>88.303460000000072</v>
      </c>
      <c r="T189" s="41">
        <v>0.11403000000000001</v>
      </c>
      <c r="U189" s="38">
        <v>0.10879</v>
      </c>
      <c r="V189" s="42">
        <f t="shared" si="158"/>
        <v>0</v>
      </c>
      <c r="W189" s="44"/>
      <c r="X189" s="38"/>
      <c r="Y189" s="42"/>
      <c r="Z189" s="41"/>
      <c r="AA189" s="38"/>
      <c r="AB189" s="42"/>
      <c r="AC189" s="45">
        <f>AB189+Y189+S189+V189</f>
        <v>88.303460000000072</v>
      </c>
      <c r="AD189" s="46">
        <f t="shared" si="151"/>
        <v>1065.4375</v>
      </c>
      <c r="AF189" s="47"/>
    </row>
    <row r="190" spans="1:32" ht="15.75" customHeight="1" x14ac:dyDescent="0.25">
      <c r="A190" s="128">
        <v>43282</v>
      </c>
      <c r="B190" s="129">
        <v>5</v>
      </c>
      <c r="C190" s="129">
        <v>8330</v>
      </c>
      <c r="D190" s="129">
        <v>0</v>
      </c>
      <c r="E190" s="129">
        <v>0</v>
      </c>
      <c r="F190" s="129"/>
      <c r="G190" s="129"/>
      <c r="H190" s="129"/>
      <c r="I190" s="129"/>
      <c r="J190" s="129">
        <f t="shared" si="159"/>
        <v>5</v>
      </c>
      <c r="K190" s="129">
        <f t="shared" si="160"/>
        <v>8330</v>
      </c>
      <c r="L190" s="73" t="s">
        <v>11</v>
      </c>
      <c r="M190" s="130" t="s">
        <v>43</v>
      </c>
      <c r="N190" s="131" t="s">
        <v>62</v>
      </c>
      <c r="P190" s="40">
        <f t="shared" si="155"/>
        <v>43282</v>
      </c>
      <c r="Q190" s="41">
        <v>0.11397</v>
      </c>
      <c r="R190" s="38">
        <v>0.10879</v>
      </c>
      <c r="S190" s="42">
        <f t="shared" si="156"/>
        <v>43.149400000000036</v>
      </c>
      <c r="T190" s="41">
        <v>0.11403000000000001</v>
      </c>
      <c r="U190" s="38">
        <v>0.10879</v>
      </c>
      <c r="V190" s="42">
        <f t="shared" si="158"/>
        <v>0</v>
      </c>
      <c r="W190" s="44"/>
      <c r="X190" s="38"/>
      <c r="Y190" s="42"/>
      <c r="Z190" s="41"/>
      <c r="AA190" s="38"/>
      <c r="AB190" s="42"/>
      <c r="AC190" s="45">
        <f>AB190+Y190+S190+V190</f>
        <v>43.149400000000036</v>
      </c>
      <c r="AD190" s="46">
        <f t="shared" si="151"/>
        <v>1666</v>
      </c>
      <c r="AF190" s="47"/>
    </row>
    <row r="192" spans="1:32" s="52" customFormat="1" ht="21" x14ac:dyDescent="0.35">
      <c r="A192" s="162" t="s">
        <v>56</v>
      </c>
      <c r="B192" s="163"/>
      <c r="C192" s="163"/>
      <c r="D192" s="163"/>
      <c r="E192" s="163"/>
      <c r="F192" s="163"/>
      <c r="G192" s="163"/>
      <c r="H192" s="163"/>
      <c r="I192" s="163"/>
      <c r="J192" s="163"/>
      <c r="K192" s="163"/>
      <c r="L192" s="163"/>
      <c r="M192" s="163"/>
      <c r="N192" s="164"/>
      <c r="O192" s="51"/>
      <c r="P192" s="165" t="str">
        <f>A192</f>
        <v>OPTIONAL GREEN 100</v>
      </c>
      <c r="Q192" s="166"/>
      <c r="R192" s="166"/>
      <c r="S192" s="166"/>
      <c r="T192" s="166"/>
      <c r="U192" s="166"/>
      <c r="V192" s="166"/>
      <c r="W192" s="166"/>
      <c r="X192" s="166"/>
      <c r="Y192" s="166"/>
      <c r="Z192" s="166"/>
      <c r="AA192" s="166"/>
      <c r="AB192" s="166"/>
      <c r="AC192" s="166"/>
      <c r="AD192" s="167"/>
    </row>
    <row r="193" spans="1:30" x14ac:dyDescent="0.25">
      <c r="A193" s="123"/>
      <c r="B193" s="26"/>
      <c r="C193" s="26"/>
      <c r="D193" s="26"/>
      <c r="E193" s="26"/>
      <c r="F193" s="26"/>
      <c r="G193" s="26"/>
      <c r="H193" s="26"/>
      <c r="I193" s="26"/>
      <c r="J193" s="26"/>
      <c r="K193" s="26"/>
      <c r="L193" s="26"/>
      <c r="M193" s="26"/>
      <c r="N193" s="124"/>
      <c r="P193" s="27"/>
      <c r="Q193" s="153" t="s">
        <v>22</v>
      </c>
      <c r="R193" s="153"/>
      <c r="S193" s="154"/>
      <c r="T193" s="155" t="s">
        <v>23</v>
      </c>
      <c r="U193" s="153"/>
      <c r="V193" s="154"/>
      <c r="W193" s="155" t="s">
        <v>24</v>
      </c>
      <c r="X193" s="153"/>
      <c r="Y193" s="154"/>
      <c r="Z193" s="155" t="s">
        <v>25</v>
      </c>
      <c r="AA193" s="153"/>
      <c r="AB193" s="154"/>
      <c r="AC193" s="28" t="s">
        <v>26</v>
      </c>
      <c r="AD193" s="145" t="s">
        <v>27</v>
      </c>
    </row>
    <row r="194" spans="1:30" ht="30" x14ac:dyDescent="0.25">
      <c r="A194" s="125" t="s">
        <v>28</v>
      </c>
      <c r="B194" s="29" t="s">
        <v>29</v>
      </c>
      <c r="C194" s="29" t="s">
        <v>30</v>
      </c>
      <c r="D194" s="29" t="s">
        <v>31</v>
      </c>
      <c r="E194" s="29" t="s">
        <v>32</v>
      </c>
      <c r="F194" s="29" t="s">
        <v>33</v>
      </c>
      <c r="G194" s="29" t="s">
        <v>34</v>
      </c>
      <c r="H194" s="29" t="s">
        <v>35</v>
      </c>
      <c r="I194" s="29" t="s">
        <v>36</v>
      </c>
      <c r="J194" s="29" t="s">
        <v>37</v>
      </c>
      <c r="K194" s="29" t="s">
        <v>38</v>
      </c>
      <c r="L194" s="29" t="s">
        <v>0</v>
      </c>
      <c r="M194" s="29" t="s">
        <v>14</v>
      </c>
      <c r="N194" s="126" t="s">
        <v>39</v>
      </c>
      <c r="P194" s="31" t="s">
        <v>28</v>
      </c>
      <c r="Q194" s="32" t="s">
        <v>40</v>
      </c>
      <c r="R194" s="33" t="s">
        <v>41</v>
      </c>
      <c r="S194" s="34" t="s">
        <v>42</v>
      </c>
      <c r="T194" s="35" t="s">
        <v>40</v>
      </c>
      <c r="U194" s="33" t="s">
        <v>41</v>
      </c>
      <c r="V194" s="34" t="s">
        <v>42</v>
      </c>
      <c r="W194" s="35" t="s">
        <v>46</v>
      </c>
      <c r="X194" s="33" t="s">
        <v>41</v>
      </c>
      <c r="Y194" s="34" t="s">
        <v>42</v>
      </c>
      <c r="Z194" s="35" t="s">
        <v>40</v>
      </c>
      <c r="AA194" s="33" t="s">
        <v>41</v>
      </c>
      <c r="AB194" s="34" t="s">
        <v>42</v>
      </c>
      <c r="AC194" s="34" t="s">
        <v>42</v>
      </c>
      <c r="AD194" s="146"/>
    </row>
    <row r="195" spans="1:30" hidden="1" x14ac:dyDescent="0.25">
      <c r="A195" s="127">
        <v>45992</v>
      </c>
      <c r="B195" s="37"/>
      <c r="C195" s="37"/>
      <c r="D195" s="37"/>
      <c r="E195" s="37"/>
      <c r="F195" s="37"/>
      <c r="G195" s="37"/>
      <c r="H195" s="37"/>
      <c r="I195" s="37"/>
      <c r="J195" s="37">
        <f t="shared" ref="J195:J206" si="162">B195+D195+F195+H195</f>
        <v>0</v>
      </c>
      <c r="K195" s="37">
        <f t="shared" ref="K195:K206" si="163">C195+E195+G195+I195</f>
        <v>0</v>
      </c>
      <c r="L195" s="38" t="s">
        <v>76</v>
      </c>
      <c r="M195" s="39" t="s">
        <v>81</v>
      </c>
      <c r="N195" s="65" t="s">
        <v>83</v>
      </c>
      <c r="P195" s="40">
        <f t="shared" ref="P195:P206" si="164">A195</f>
        <v>45992</v>
      </c>
      <c r="Q195" s="41">
        <v>0</v>
      </c>
      <c r="R195" s="38">
        <v>0.17896000000000001</v>
      </c>
      <c r="S195" s="42">
        <f t="shared" ref="S195:S206" si="165">(Q195-R195)*C195</f>
        <v>0</v>
      </c>
      <c r="T195" s="41">
        <v>0</v>
      </c>
      <c r="U195" s="38">
        <v>0.17896000000000001</v>
      </c>
      <c r="V195" s="42">
        <f t="shared" ref="V195:V206" si="166">(T195-U195)*E195</f>
        <v>0</v>
      </c>
      <c r="W195" s="44"/>
      <c r="X195" s="38"/>
      <c r="Y195" s="42"/>
      <c r="Z195" s="41"/>
      <c r="AA195" s="38"/>
      <c r="AB195" s="42"/>
      <c r="AC195" s="45">
        <f t="shared" ref="AC195:AC206" si="167">AB195+Y195+S195+V195</f>
        <v>0</v>
      </c>
      <c r="AD195" s="46">
        <f t="shared" ref="AD195:AD206" si="168">IFERROR(C195/B195,0)</f>
        <v>0</v>
      </c>
    </row>
    <row r="196" spans="1:30" hidden="1" x14ac:dyDescent="0.25">
      <c r="A196" s="127">
        <v>45962</v>
      </c>
      <c r="B196" s="37"/>
      <c r="C196" s="37"/>
      <c r="D196" s="37"/>
      <c r="E196" s="37"/>
      <c r="F196" s="37"/>
      <c r="G196" s="37"/>
      <c r="H196" s="37"/>
      <c r="I196" s="37"/>
      <c r="J196" s="37">
        <f t="shared" si="162"/>
        <v>0</v>
      </c>
      <c r="K196" s="37">
        <f t="shared" si="163"/>
        <v>0</v>
      </c>
      <c r="L196" s="38" t="s">
        <v>76</v>
      </c>
      <c r="M196" s="39" t="s">
        <v>81</v>
      </c>
      <c r="N196" s="65" t="s">
        <v>83</v>
      </c>
      <c r="P196" s="40">
        <f t="shared" si="164"/>
        <v>45962</v>
      </c>
      <c r="Q196" s="41">
        <v>0</v>
      </c>
      <c r="R196" s="38">
        <v>0.17896000000000001</v>
      </c>
      <c r="S196" s="42">
        <f t="shared" si="165"/>
        <v>0</v>
      </c>
      <c r="T196" s="41">
        <v>0</v>
      </c>
      <c r="U196" s="38">
        <v>0.17896000000000001</v>
      </c>
      <c r="V196" s="42">
        <f t="shared" si="166"/>
        <v>0</v>
      </c>
      <c r="W196" s="44"/>
      <c r="X196" s="38"/>
      <c r="Y196" s="42"/>
      <c r="Z196" s="41"/>
      <c r="AA196" s="38"/>
      <c r="AB196" s="42"/>
      <c r="AC196" s="45">
        <f t="shared" si="167"/>
        <v>0</v>
      </c>
      <c r="AD196" s="46">
        <f t="shared" si="168"/>
        <v>0</v>
      </c>
    </row>
    <row r="197" spans="1:30" hidden="1" x14ac:dyDescent="0.25">
      <c r="A197" s="127">
        <v>45931</v>
      </c>
      <c r="B197" s="37"/>
      <c r="C197" s="37"/>
      <c r="D197" s="37"/>
      <c r="E197" s="37"/>
      <c r="F197" s="37"/>
      <c r="G197" s="37"/>
      <c r="H197" s="37"/>
      <c r="I197" s="37"/>
      <c r="J197" s="37">
        <f t="shared" si="162"/>
        <v>0</v>
      </c>
      <c r="K197" s="37">
        <f t="shared" si="163"/>
        <v>0</v>
      </c>
      <c r="L197" s="38" t="s">
        <v>76</v>
      </c>
      <c r="M197" s="39" t="s">
        <v>81</v>
      </c>
      <c r="N197" s="65" t="s">
        <v>83</v>
      </c>
      <c r="P197" s="40">
        <f t="shared" si="164"/>
        <v>45931</v>
      </c>
      <c r="Q197" s="41">
        <v>0</v>
      </c>
      <c r="R197" s="38">
        <v>0.17896000000000001</v>
      </c>
      <c r="S197" s="42">
        <f t="shared" si="165"/>
        <v>0</v>
      </c>
      <c r="T197" s="41">
        <v>0</v>
      </c>
      <c r="U197" s="38">
        <v>0.17896000000000001</v>
      </c>
      <c r="V197" s="42">
        <f t="shared" si="166"/>
        <v>0</v>
      </c>
      <c r="W197" s="44"/>
      <c r="X197" s="38"/>
      <c r="Y197" s="42"/>
      <c r="Z197" s="41"/>
      <c r="AA197" s="38"/>
      <c r="AB197" s="42"/>
      <c r="AC197" s="45">
        <f t="shared" si="167"/>
        <v>0</v>
      </c>
      <c r="AD197" s="46">
        <f t="shared" si="168"/>
        <v>0</v>
      </c>
    </row>
    <row r="198" spans="1:30" hidden="1" x14ac:dyDescent="0.25">
      <c r="A198" s="127">
        <v>45901</v>
      </c>
      <c r="B198" s="37"/>
      <c r="C198" s="37"/>
      <c r="D198" s="37"/>
      <c r="E198" s="37"/>
      <c r="F198" s="37"/>
      <c r="G198" s="37"/>
      <c r="H198" s="37"/>
      <c r="I198" s="37"/>
      <c r="J198" s="37">
        <f t="shared" si="162"/>
        <v>0</v>
      </c>
      <c r="K198" s="37">
        <f t="shared" si="163"/>
        <v>0</v>
      </c>
      <c r="L198" s="38" t="s">
        <v>76</v>
      </c>
      <c r="M198" s="39" t="s">
        <v>81</v>
      </c>
      <c r="N198" s="65" t="s">
        <v>83</v>
      </c>
      <c r="P198" s="40">
        <f t="shared" si="164"/>
        <v>45901</v>
      </c>
      <c r="Q198" s="41">
        <v>0</v>
      </c>
      <c r="R198" s="38">
        <v>0.17896000000000001</v>
      </c>
      <c r="S198" s="42">
        <f t="shared" si="165"/>
        <v>0</v>
      </c>
      <c r="T198" s="41">
        <v>0</v>
      </c>
      <c r="U198" s="38">
        <v>0.17896000000000001</v>
      </c>
      <c r="V198" s="42">
        <f t="shared" si="166"/>
        <v>0</v>
      </c>
      <c r="W198" s="44"/>
      <c r="X198" s="38"/>
      <c r="Y198" s="42"/>
      <c r="Z198" s="41"/>
      <c r="AA198" s="38"/>
      <c r="AB198" s="42"/>
      <c r="AC198" s="45">
        <f t="shared" si="167"/>
        <v>0</v>
      </c>
      <c r="AD198" s="46">
        <f t="shared" si="168"/>
        <v>0</v>
      </c>
    </row>
    <row r="199" spans="1:30" hidden="1" x14ac:dyDescent="0.25">
      <c r="A199" s="127">
        <v>45870</v>
      </c>
      <c r="B199" s="37"/>
      <c r="C199" s="37"/>
      <c r="D199" s="37"/>
      <c r="E199" s="37"/>
      <c r="F199" s="37"/>
      <c r="G199" s="37"/>
      <c r="H199" s="37"/>
      <c r="I199" s="37"/>
      <c r="J199" s="37">
        <f t="shared" si="162"/>
        <v>0</v>
      </c>
      <c r="K199" s="37">
        <f t="shared" si="163"/>
        <v>0</v>
      </c>
      <c r="L199" s="38" t="s">
        <v>76</v>
      </c>
      <c r="M199" s="39" t="s">
        <v>81</v>
      </c>
      <c r="N199" s="65" t="s">
        <v>83</v>
      </c>
      <c r="P199" s="40">
        <f t="shared" si="164"/>
        <v>45870</v>
      </c>
      <c r="Q199" s="41">
        <v>0</v>
      </c>
      <c r="R199" s="38">
        <v>0.17896000000000001</v>
      </c>
      <c r="S199" s="42">
        <f t="shared" si="165"/>
        <v>0</v>
      </c>
      <c r="T199" s="41">
        <v>0</v>
      </c>
      <c r="U199" s="38">
        <v>0.17896000000000001</v>
      </c>
      <c r="V199" s="42">
        <f t="shared" si="166"/>
        <v>0</v>
      </c>
      <c r="W199" s="44"/>
      <c r="X199" s="38"/>
      <c r="Y199" s="42"/>
      <c r="Z199" s="41"/>
      <c r="AA199" s="38"/>
      <c r="AB199" s="42"/>
      <c r="AC199" s="45">
        <f t="shared" si="167"/>
        <v>0</v>
      </c>
      <c r="AD199" s="46">
        <f t="shared" si="168"/>
        <v>0</v>
      </c>
    </row>
    <row r="200" spans="1:30" hidden="1" x14ac:dyDescent="0.25">
      <c r="A200" s="127">
        <v>45839</v>
      </c>
      <c r="B200" s="37"/>
      <c r="C200" s="37"/>
      <c r="D200" s="37"/>
      <c r="E200" s="37"/>
      <c r="F200" s="37"/>
      <c r="G200" s="37"/>
      <c r="H200" s="37"/>
      <c r="I200" s="37"/>
      <c r="J200" s="37">
        <f t="shared" si="162"/>
        <v>0</v>
      </c>
      <c r="K200" s="37">
        <f t="shared" si="163"/>
        <v>0</v>
      </c>
      <c r="L200" s="38" t="s">
        <v>76</v>
      </c>
      <c r="M200" s="39" t="s">
        <v>81</v>
      </c>
      <c r="N200" s="65" t="s">
        <v>83</v>
      </c>
      <c r="P200" s="40">
        <f t="shared" si="164"/>
        <v>45839</v>
      </c>
      <c r="Q200" s="41">
        <v>0.13241</v>
      </c>
      <c r="R200" s="38">
        <v>0.17896000000000001</v>
      </c>
      <c r="S200" s="42">
        <f t="shared" si="165"/>
        <v>0</v>
      </c>
      <c r="T200" s="41">
        <v>0.13078000000000001</v>
      </c>
      <c r="U200" s="38">
        <v>0.17896000000000001</v>
      </c>
      <c r="V200" s="42">
        <f t="shared" si="166"/>
        <v>0</v>
      </c>
      <c r="W200" s="44"/>
      <c r="X200" s="38"/>
      <c r="Y200" s="42"/>
      <c r="Z200" s="41"/>
      <c r="AA200" s="38"/>
      <c r="AB200" s="42"/>
      <c r="AC200" s="45">
        <f t="shared" si="167"/>
        <v>0</v>
      </c>
      <c r="AD200" s="46">
        <f t="shared" si="168"/>
        <v>0</v>
      </c>
    </row>
    <row r="201" spans="1:30" x14ac:dyDescent="0.25">
      <c r="A201" s="127">
        <v>45809</v>
      </c>
      <c r="B201" s="37">
        <v>41</v>
      </c>
      <c r="C201" s="37">
        <v>31781</v>
      </c>
      <c r="D201" s="37">
        <v>1</v>
      </c>
      <c r="E201" s="37">
        <v>1126</v>
      </c>
      <c r="F201" s="37"/>
      <c r="G201" s="37"/>
      <c r="H201" s="37"/>
      <c r="I201" s="37"/>
      <c r="J201" s="37">
        <f t="shared" si="162"/>
        <v>42</v>
      </c>
      <c r="K201" s="37">
        <f t="shared" si="163"/>
        <v>32907</v>
      </c>
      <c r="L201" s="38" t="s">
        <v>76</v>
      </c>
      <c r="M201" s="39" t="s">
        <v>81</v>
      </c>
      <c r="N201" s="65" t="s">
        <v>83</v>
      </c>
      <c r="P201" s="40">
        <f t="shared" si="164"/>
        <v>45809</v>
      </c>
      <c r="Q201" s="41">
        <v>0.13241</v>
      </c>
      <c r="R201" s="38">
        <v>0.17896000000000001</v>
      </c>
      <c r="S201" s="42">
        <f t="shared" si="165"/>
        <v>-1479.4055500000002</v>
      </c>
      <c r="T201" s="41">
        <v>0.13078000000000001</v>
      </c>
      <c r="U201" s="38">
        <v>0.17896000000000001</v>
      </c>
      <c r="V201" s="42">
        <f t="shared" si="166"/>
        <v>-54.250680000000003</v>
      </c>
      <c r="W201" s="44"/>
      <c r="X201" s="38"/>
      <c r="Y201" s="42"/>
      <c r="Z201" s="41"/>
      <c r="AA201" s="38"/>
      <c r="AB201" s="42"/>
      <c r="AC201" s="45">
        <f t="shared" si="167"/>
        <v>-1533.6562300000003</v>
      </c>
      <c r="AD201" s="46">
        <f t="shared" si="168"/>
        <v>775.14634146341461</v>
      </c>
    </row>
    <row r="202" spans="1:30" x14ac:dyDescent="0.25">
      <c r="A202" s="127">
        <v>45778</v>
      </c>
      <c r="B202" s="37">
        <v>41</v>
      </c>
      <c r="C202" s="37">
        <v>24656</v>
      </c>
      <c r="D202" s="37">
        <v>1</v>
      </c>
      <c r="E202" s="37">
        <v>1552</v>
      </c>
      <c r="F202" s="37"/>
      <c r="G202" s="37"/>
      <c r="H202" s="37"/>
      <c r="I202" s="37"/>
      <c r="J202" s="37">
        <f t="shared" si="162"/>
        <v>42</v>
      </c>
      <c r="K202" s="37">
        <f t="shared" si="163"/>
        <v>26208</v>
      </c>
      <c r="L202" s="38" t="s">
        <v>76</v>
      </c>
      <c r="M202" s="39" t="s">
        <v>81</v>
      </c>
      <c r="N202" s="65" t="s">
        <v>83</v>
      </c>
      <c r="P202" s="40">
        <f t="shared" si="164"/>
        <v>45778</v>
      </c>
      <c r="Q202" s="41">
        <v>0.13241</v>
      </c>
      <c r="R202" s="38">
        <v>0.17896000000000001</v>
      </c>
      <c r="S202" s="42">
        <f t="shared" si="165"/>
        <v>-1147.7368000000001</v>
      </c>
      <c r="T202" s="41">
        <v>0.13078000000000001</v>
      </c>
      <c r="U202" s="38">
        <v>0.17896000000000001</v>
      </c>
      <c r="V202" s="42">
        <f t="shared" si="166"/>
        <v>-74.775360000000006</v>
      </c>
      <c r="W202" s="44"/>
      <c r="X202" s="38"/>
      <c r="Y202" s="42"/>
      <c r="Z202" s="41"/>
      <c r="AA202" s="38"/>
      <c r="AB202" s="42"/>
      <c r="AC202" s="45">
        <f t="shared" si="167"/>
        <v>-1222.5121600000002</v>
      </c>
      <c r="AD202" s="46">
        <f t="shared" si="168"/>
        <v>601.36585365853659</v>
      </c>
    </row>
    <row r="203" spans="1:30" x14ac:dyDescent="0.25">
      <c r="A203" s="127">
        <v>45748</v>
      </c>
      <c r="B203" s="37">
        <v>41</v>
      </c>
      <c r="C203" s="37">
        <v>27488</v>
      </c>
      <c r="D203" s="37">
        <v>1</v>
      </c>
      <c r="E203" s="37">
        <v>1091</v>
      </c>
      <c r="F203" s="37"/>
      <c r="G203" s="37"/>
      <c r="H203" s="37"/>
      <c r="I203" s="37"/>
      <c r="J203" s="37">
        <f t="shared" si="162"/>
        <v>42</v>
      </c>
      <c r="K203" s="37">
        <f t="shared" si="163"/>
        <v>28579</v>
      </c>
      <c r="L203" s="38" t="s">
        <v>76</v>
      </c>
      <c r="M203" s="39" t="s">
        <v>81</v>
      </c>
      <c r="N203" s="65" t="s">
        <v>83</v>
      </c>
      <c r="P203" s="40">
        <f t="shared" si="164"/>
        <v>45748</v>
      </c>
      <c r="Q203" s="41">
        <v>0.13241</v>
      </c>
      <c r="R203" s="38">
        <v>0.17896000000000001</v>
      </c>
      <c r="S203" s="42">
        <f t="shared" si="165"/>
        <v>-1279.5664000000002</v>
      </c>
      <c r="T203" s="41">
        <v>0.13078000000000001</v>
      </c>
      <c r="U203" s="38">
        <v>0.17896000000000001</v>
      </c>
      <c r="V203" s="42">
        <f t="shared" si="166"/>
        <v>-52.56438</v>
      </c>
      <c r="W203" s="44"/>
      <c r="X203" s="38"/>
      <c r="Y203" s="42"/>
      <c r="Z203" s="41"/>
      <c r="AA203" s="38"/>
      <c r="AB203" s="42"/>
      <c r="AC203" s="45">
        <f t="shared" si="167"/>
        <v>-1332.1307800000002</v>
      </c>
      <c r="AD203" s="46">
        <f t="shared" si="168"/>
        <v>670.43902439024396</v>
      </c>
    </row>
    <row r="204" spans="1:30" x14ac:dyDescent="0.25">
      <c r="A204" s="127">
        <v>45717</v>
      </c>
      <c r="B204" s="37">
        <v>41</v>
      </c>
      <c r="C204" s="37">
        <v>36561</v>
      </c>
      <c r="D204" s="37">
        <v>1</v>
      </c>
      <c r="E204" s="37">
        <v>1277</v>
      </c>
      <c r="F204" s="37"/>
      <c r="G204" s="37"/>
      <c r="H204" s="37"/>
      <c r="I204" s="37"/>
      <c r="J204" s="37">
        <f t="shared" si="162"/>
        <v>42</v>
      </c>
      <c r="K204" s="37">
        <f t="shared" si="163"/>
        <v>37838</v>
      </c>
      <c r="L204" s="38" t="s">
        <v>76</v>
      </c>
      <c r="M204" s="39" t="s">
        <v>81</v>
      </c>
      <c r="N204" s="65" t="s">
        <v>83</v>
      </c>
      <c r="P204" s="40">
        <f t="shared" si="164"/>
        <v>45717</v>
      </c>
      <c r="Q204" s="41">
        <v>0.13241</v>
      </c>
      <c r="R204" s="38">
        <v>0.17896000000000001</v>
      </c>
      <c r="S204" s="42">
        <f t="shared" si="165"/>
        <v>-1701.9145500000002</v>
      </c>
      <c r="T204" s="41">
        <v>0.13078000000000001</v>
      </c>
      <c r="U204" s="38">
        <v>0.17896000000000001</v>
      </c>
      <c r="V204" s="42">
        <f t="shared" si="166"/>
        <v>-61.525860000000002</v>
      </c>
      <c r="W204" s="44"/>
      <c r="X204" s="38"/>
      <c r="Y204" s="42"/>
      <c r="Z204" s="41"/>
      <c r="AA204" s="38"/>
      <c r="AB204" s="42"/>
      <c r="AC204" s="45">
        <f t="shared" si="167"/>
        <v>-1763.4404100000002</v>
      </c>
      <c r="AD204" s="46">
        <f t="shared" si="168"/>
        <v>891.73170731707319</v>
      </c>
    </row>
    <row r="205" spans="1:30" x14ac:dyDescent="0.25">
      <c r="A205" s="127">
        <v>45689</v>
      </c>
      <c r="B205" s="37">
        <v>41</v>
      </c>
      <c r="C205" s="37">
        <v>49566</v>
      </c>
      <c r="D205" s="37">
        <v>1</v>
      </c>
      <c r="E205" s="37">
        <v>1324</v>
      </c>
      <c r="F205" s="37"/>
      <c r="G205" s="37"/>
      <c r="H205" s="37"/>
      <c r="I205" s="37"/>
      <c r="J205" s="37">
        <f t="shared" si="162"/>
        <v>42</v>
      </c>
      <c r="K205" s="37">
        <f t="shared" si="163"/>
        <v>50890</v>
      </c>
      <c r="L205" s="38" t="s">
        <v>76</v>
      </c>
      <c r="M205" s="39" t="s">
        <v>81</v>
      </c>
      <c r="N205" s="65" t="s">
        <v>83</v>
      </c>
      <c r="P205" s="40">
        <f t="shared" si="164"/>
        <v>45689</v>
      </c>
      <c r="Q205" s="41">
        <v>0.13241</v>
      </c>
      <c r="R205" s="38">
        <v>0.17896000000000001</v>
      </c>
      <c r="S205" s="42">
        <f t="shared" si="165"/>
        <v>-2307.2973000000002</v>
      </c>
      <c r="T205" s="41">
        <v>0.13078000000000001</v>
      </c>
      <c r="U205" s="38">
        <v>0.17896000000000001</v>
      </c>
      <c r="V205" s="42">
        <f t="shared" si="166"/>
        <v>-63.790320000000001</v>
      </c>
      <c r="W205" s="44"/>
      <c r="X205" s="38"/>
      <c r="Y205" s="42"/>
      <c r="Z205" s="41"/>
      <c r="AA205" s="38"/>
      <c r="AB205" s="42"/>
      <c r="AC205" s="45">
        <f t="shared" si="167"/>
        <v>-2371.0876200000002</v>
      </c>
      <c r="AD205" s="46">
        <f t="shared" si="168"/>
        <v>1208.9268292682927</v>
      </c>
    </row>
    <row r="206" spans="1:30" x14ac:dyDescent="0.25">
      <c r="A206" s="127">
        <v>45658</v>
      </c>
      <c r="B206" s="37">
        <v>41</v>
      </c>
      <c r="C206" s="37">
        <v>54927</v>
      </c>
      <c r="D206" s="37">
        <v>1</v>
      </c>
      <c r="E206" s="37">
        <v>2289</v>
      </c>
      <c r="F206" s="37"/>
      <c r="G206" s="37"/>
      <c r="H206" s="37"/>
      <c r="I206" s="37"/>
      <c r="J206" s="37">
        <f t="shared" si="162"/>
        <v>42</v>
      </c>
      <c r="K206" s="37">
        <f t="shared" si="163"/>
        <v>57216</v>
      </c>
      <c r="L206" s="38" t="s">
        <v>76</v>
      </c>
      <c r="M206" s="39" t="s">
        <v>81</v>
      </c>
      <c r="N206" s="65" t="s">
        <v>83</v>
      </c>
      <c r="P206" s="40">
        <f t="shared" si="164"/>
        <v>45658</v>
      </c>
      <c r="Q206" s="41">
        <v>0.15665999999999999</v>
      </c>
      <c r="R206" s="38">
        <v>0.17896000000000001</v>
      </c>
      <c r="S206" s="42">
        <f t="shared" si="165"/>
        <v>-1224.8721000000007</v>
      </c>
      <c r="T206" s="41">
        <v>0.15570999999999999</v>
      </c>
      <c r="U206" s="38">
        <v>0.17896000000000001</v>
      </c>
      <c r="V206" s="42">
        <f t="shared" si="166"/>
        <v>-53.219250000000045</v>
      </c>
      <c r="W206" s="44"/>
      <c r="X206" s="38"/>
      <c r="Y206" s="42"/>
      <c r="Z206" s="41"/>
      <c r="AA206" s="38"/>
      <c r="AB206" s="42"/>
      <c r="AC206" s="45">
        <f t="shared" si="167"/>
        <v>-1278.0913500000008</v>
      </c>
      <c r="AD206" s="46">
        <f t="shared" si="168"/>
        <v>1339.6829268292684</v>
      </c>
    </row>
    <row r="207" spans="1:30" x14ac:dyDescent="0.25">
      <c r="A207" s="127">
        <v>45627</v>
      </c>
      <c r="B207" s="37">
        <v>40</v>
      </c>
      <c r="C207" s="37">
        <v>52694</v>
      </c>
      <c r="D207" s="37">
        <v>1</v>
      </c>
      <c r="E207" s="37">
        <v>1620</v>
      </c>
      <c r="F207" s="37"/>
      <c r="G207" s="37"/>
      <c r="H207" s="37"/>
      <c r="I207" s="37"/>
      <c r="J207" s="37">
        <f t="shared" ref="J207" si="169">B207+D207+F207+H207</f>
        <v>41</v>
      </c>
      <c r="K207" s="37">
        <f t="shared" ref="K207" si="170">C207+E207+G207+I207</f>
        <v>54314</v>
      </c>
      <c r="L207" s="38" t="s">
        <v>76</v>
      </c>
      <c r="M207" s="39" t="s">
        <v>81</v>
      </c>
      <c r="N207" s="65" t="s">
        <v>83</v>
      </c>
      <c r="P207" s="40">
        <f t="shared" ref="P207" si="171">A207</f>
        <v>45627</v>
      </c>
      <c r="Q207" s="41">
        <v>0.15772</v>
      </c>
      <c r="R207" s="38">
        <v>0.17896000000000001</v>
      </c>
      <c r="S207" s="42">
        <f t="shared" ref="S207" si="172">(Q207-R207)*C207</f>
        <v>-1119.2205600000004</v>
      </c>
      <c r="T207" s="41">
        <v>0.15676999999999999</v>
      </c>
      <c r="U207" s="38">
        <v>0.17896000000000001</v>
      </c>
      <c r="V207" s="42">
        <f t="shared" ref="V207" si="173">(T207-U207)*E207</f>
        <v>-35.947800000000022</v>
      </c>
      <c r="W207" s="44"/>
      <c r="X207" s="38"/>
      <c r="Y207" s="42"/>
      <c r="Z207" s="41"/>
      <c r="AA207" s="38"/>
      <c r="AB207" s="42"/>
      <c r="AC207" s="45">
        <f t="shared" ref="AC207" si="174">AB207+Y207+S207+V207</f>
        <v>-1155.1683600000003</v>
      </c>
      <c r="AD207" s="46">
        <f t="shared" ref="AD207" si="175">IFERROR(C207/B207,0)</f>
        <v>1317.35</v>
      </c>
    </row>
    <row r="208" spans="1:30" x14ac:dyDescent="0.25">
      <c r="A208" s="127">
        <v>45597</v>
      </c>
      <c r="B208" s="37">
        <v>40</v>
      </c>
      <c r="C208" s="37">
        <v>35402</v>
      </c>
      <c r="D208" s="37">
        <v>1</v>
      </c>
      <c r="E208" s="37">
        <v>1357</v>
      </c>
      <c r="F208" s="37"/>
      <c r="G208" s="37"/>
      <c r="H208" s="37"/>
      <c r="I208" s="37"/>
      <c r="J208" s="37">
        <f t="shared" ref="J208:J218" si="176">B208+D208+F208+H208</f>
        <v>41</v>
      </c>
      <c r="K208" s="37">
        <f t="shared" ref="K208:K218" si="177">C208+E208+G208+I208</f>
        <v>36759</v>
      </c>
      <c r="L208" s="38" t="s">
        <v>76</v>
      </c>
      <c r="M208" s="39" t="s">
        <v>81</v>
      </c>
      <c r="N208" s="65" t="s">
        <v>83</v>
      </c>
      <c r="P208" s="40">
        <f t="shared" ref="P208:P218" si="178">A208</f>
        <v>45597</v>
      </c>
      <c r="Q208" s="41">
        <v>0.15772</v>
      </c>
      <c r="R208" s="38">
        <v>0.17896000000000001</v>
      </c>
      <c r="S208" s="42">
        <f t="shared" ref="S208:S218" si="179">(Q208-R208)*C208</f>
        <v>-751.93848000000037</v>
      </c>
      <c r="T208" s="41">
        <v>0.15676999999999999</v>
      </c>
      <c r="U208" s="38">
        <v>0.17896000000000001</v>
      </c>
      <c r="V208" s="42">
        <f t="shared" ref="V208:V218" si="180">(T208-U208)*E208</f>
        <v>-30.111830000000019</v>
      </c>
      <c r="W208" s="44"/>
      <c r="X208" s="38"/>
      <c r="Y208" s="42"/>
      <c r="Z208" s="41"/>
      <c r="AA208" s="38"/>
      <c r="AB208" s="42"/>
      <c r="AC208" s="45">
        <f t="shared" ref="AC208:AC218" si="181">AB208+Y208+S208+V208</f>
        <v>-782.05031000000042</v>
      </c>
      <c r="AD208" s="46">
        <f t="shared" ref="AD208:AD218" si="182">IFERROR(C208/B208,0)</f>
        <v>885.05</v>
      </c>
    </row>
    <row r="209" spans="1:30" x14ac:dyDescent="0.25">
      <c r="A209" s="127">
        <v>45566</v>
      </c>
      <c r="B209" s="37">
        <v>40</v>
      </c>
      <c r="C209" s="37">
        <v>27344</v>
      </c>
      <c r="D209" s="37">
        <v>1</v>
      </c>
      <c r="E209" s="37">
        <v>959</v>
      </c>
      <c r="F209" s="37"/>
      <c r="G209" s="37"/>
      <c r="H209" s="37"/>
      <c r="I209" s="37"/>
      <c r="J209" s="37">
        <f t="shared" si="176"/>
        <v>41</v>
      </c>
      <c r="K209" s="37">
        <f t="shared" si="177"/>
        <v>28303</v>
      </c>
      <c r="L209" s="38" t="s">
        <v>76</v>
      </c>
      <c r="M209" s="39" t="s">
        <v>81</v>
      </c>
      <c r="N209" s="65" t="s">
        <v>83</v>
      </c>
      <c r="P209" s="40">
        <f t="shared" si="178"/>
        <v>45566</v>
      </c>
      <c r="Q209" s="41">
        <v>0.15772</v>
      </c>
      <c r="R209" s="38">
        <v>0.17896000000000001</v>
      </c>
      <c r="S209" s="42">
        <f t="shared" si="179"/>
        <v>-580.78656000000024</v>
      </c>
      <c r="T209" s="41">
        <v>0.15676999999999999</v>
      </c>
      <c r="U209" s="38">
        <v>0.17896000000000001</v>
      </c>
      <c r="V209" s="42">
        <f t="shared" si="180"/>
        <v>-21.280210000000015</v>
      </c>
      <c r="W209" s="44"/>
      <c r="X209" s="38"/>
      <c r="Y209" s="42"/>
      <c r="Z209" s="41"/>
      <c r="AA209" s="38"/>
      <c r="AB209" s="42"/>
      <c r="AC209" s="45">
        <f t="shared" si="181"/>
        <v>-602.06677000000025</v>
      </c>
      <c r="AD209" s="46">
        <f t="shared" si="182"/>
        <v>683.6</v>
      </c>
    </row>
    <row r="210" spans="1:30" x14ac:dyDescent="0.25">
      <c r="A210" s="127">
        <v>45536</v>
      </c>
      <c r="B210" s="37">
        <v>40</v>
      </c>
      <c r="C210" s="37">
        <v>24269</v>
      </c>
      <c r="D210" s="37">
        <v>1</v>
      </c>
      <c r="E210" s="37">
        <v>1006</v>
      </c>
      <c r="F210" s="37"/>
      <c r="G210" s="37"/>
      <c r="H210" s="37"/>
      <c r="I210" s="37"/>
      <c r="J210" s="37">
        <f t="shared" si="176"/>
        <v>41</v>
      </c>
      <c r="K210" s="37">
        <f t="shared" si="177"/>
        <v>25275</v>
      </c>
      <c r="L210" s="38" t="s">
        <v>76</v>
      </c>
      <c r="M210" s="39" t="s">
        <v>81</v>
      </c>
      <c r="N210" s="65" t="s">
        <v>83</v>
      </c>
      <c r="P210" s="40">
        <f t="shared" si="178"/>
        <v>45536</v>
      </c>
      <c r="Q210" s="41">
        <v>0.15772</v>
      </c>
      <c r="R210" s="38">
        <v>0.17896000000000001</v>
      </c>
      <c r="S210" s="42">
        <f t="shared" si="179"/>
        <v>-515.47356000000025</v>
      </c>
      <c r="T210" s="41">
        <v>0.15676999999999999</v>
      </c>
      <c r="U210" s="38">
        <v>0.17896000000000001</v>
      </c>
      <c r="V210" s="42">
        <f t="shared" si="180"/>
        <v>-22.323140000000016</v>
      </c>
      <c r="W210" s="44"/>
      <c r="X210" s="38"/>
      <c r="Y210" s="42"/>
      <c r="Z210" s="41"/>
      <c r="AA210" s="38"/>
      <c r="AB210" s="42"/>
      <c r="AC210" s="45">
        <f t="shared" si="181"/>
        <v>-537.79670000000021</v>
      </c>
      <c r="AD210" s="46">
        <f t="shared" si="182"/>
        <v>606.72500000000002</v>
      </c>
    </row>
    <row r="211" spans="1:30" x14ac:dyDescent="0.25">
      <c r="A211" s="127">
        <v>45505</v>
      </c>
      <c r="B211" s="37">
        <v>40</v>
      </c>
      <c r="C211" s="37">
        <v>23666</v>
      </c>
      <c r="D211" s="37">
        <v>1</v>
      </c>
      <c r="E211" s="37">
        <v>771</v>
      </c>
      <c r="F211" s="37"/>
      <c r="G211" s="37"/>
      <c r="H211" s="37"/>
      <c r="I211" s="37"/>
      <c r="J211" s="37">
        <f t="shared" si="176"/>
        <v>41</v>
      </c>
      <c r="K211" s="37">
        <f t="shared" si="177"/>
        <v>24437</v>
      </c>
      <c r="L211" s="38" t="s">
        <v>76</v>
      </c>
      <c r="M211" s="39" t="s">
        <v>81</v>
      </c>
      <c r="N211" s="65" t="s">
        <v>83</v>
      </c>
      <c r="P211" s="40">
        <f t="shared" si="178"/>
        <v>45505</v>
      </c>
      <c r="Q211" s="41">
        <v>0.15772</v>
      </c>
      <c r="R211" s="38">
        <v>0.17896000000000001</v>
      </c>
      <c r="S211" s="42">
        <f t="shared" si="179"/>
        <v>-502.66584000000023</v>
      </c>
      <c r="T211" s="41">
        <v>0.15676999999999999</v>
      </c>
      <c r="U211" s="38">
        <v>0.17896000000000001</v>
      </c>
      <c r="V211" s="42">
        <f t="shared" si="180"/>
        <v>-17.10849000000001</v>
      </c>
      <c r="W211" s="44"/>
      <c r="X211" s="38"/>
      <c r="Y211" s="42"/>
      <c r="Z211" s="41"/>
      <c r="AA211" s="38"/>
      <c r="AB211" s="42"/>
      <c r="AC211" s="45">
        <f t="shared" si="181"/>
        <v>-519.77433000000019</v>
      </c>
      <c r="AD211" s="46">
        <f t="shared" si="182"/>
        <v>591.65</v>
      </c>
    </row>
    <row r="212" spans="1:30" x14ac:dyDescent="0.25">
      <c r="A212" s="127">
        <v>45474</v>
      </c>
      <c r="B212" s="37">
        <v>41</v>
      </c>
      <c r="C212" s="37">
        <v>35145</v>
      </c>
      <c r="D212" s="37">
        <v>1</v>
      </c>
      <c r="E212" s="37">
        <v>888</v>
      </c>
      <c r="F212" s="37"/>
      <c r="G212" s="37"/>
      <c r="H212" s="37"/>
      <c r="I212" s="37"/>
      <c r="J212" s="37">
        <f t="shared" si="176"/>
        <v>42</v>
      </c>
      <c r="K212" s="37">
        <f t="shared" si="177"/>
        <v>36033</v>
      </c>
      <c r="L212" s="38" t="s">
        <v>76</v>
      </c>
      <c r="M212" s="39" t="s">
        <v>81</v>
      </c>
      <c r="N212" s="65" t="s">
        <v>83</v>
      </c>
      <c r="P212" s="40">
        <f t="shared" si="178"/>
        <v>45474</v>
      </c>
      <c r="Q212" s="41">
        <v>0.17216000000000001</v>
      </c>
      <c r="R212" s="38">
        <v>0.17896000000000001</v>
      </c>
      <c r="S212" s="42">
        <f t="shared" si="179"/>
        <v>-238.98600000000002</v>
      </c>
      <c r="T212" s="41">
        <v>0.17552000000000001</v>
      </c>
      <c r="U212" s="38">
        <v>0.17896000000000001</v>
      </c>
      <c r="V212" s="42">
        <f t="shared" si="180"/>
        <v>-3.0547199999999988</v>
      </c>
      <c r="W212" s="44"/>
      <c r="X212" s="38"/>
      <c r="Y212" s="42"/>
      <c r="Z212" s="41"/>
      <c r="AA212" s="38"/>
      <c r="AB212" s="42"/>
      <c r="AC212" s="45">
        <f t="shared" si="181"/>
        <v>-242.04072000000002</v>
      </c>
      <c r="AD212" s="46">
        <f t="shared" si="182"/>
        <v>857.19512195121956</v>
      </c>
    </row>
    <row r="213" spans="1:30" x14ac:dyDescent="0.25">
      <c r="A213" s="127">
        <v>45444</v>
      </c>
      <c r="B213" s="37">
        <v>41</v>
      </c>
      <c r="C213" s="37">
        <v>29798</v>
      </c>
      <c r="D213" s="37">
        <v>1</v>
      </c>
      <c r="E213" s="37">
        <v>1793</v>
      </c>
      <c r="F213" s="37"/>
      <c r="G213" s="37"/>
      <c r="H213" s="37"/>
      <c r="I213" s="37"/>
      <c r="J213" s="37">
        <f t="shared" si="176"/>
        <v>42</v>
      </c>
      <c r="K213" s="37">
        <f t="shared" si="177"/>
        <v>31591</v>
      </c>
      <c r="L213" s="38" t="s">
        <v>76</v>
      </c>
      <c r="M213" s="39" t="s">
        <v>81</v>
      </c>
      <c r="N213" s="65" t="s">
        <v>83</v>
      </c>
      <c r="P213" s="40">
        <f t="shared" si="178"/>
        <v>45444</v>
      </c>
      <c r="Q213" s="41">
        <v>0.17216000000000001</v>
      </c>
      <c r="R213" s="38">
        <v>0.17896000000000001</v>
      </c>
      <c r="S213" s="42">
        <f t="shared" si="179"/>
        <v>-202.62640000000002</v>
      </c>
      <c r="T213" s="41">
        <v>0.17552000000000001</v>
      </c>
      <c r="U213" s="38">
        <v>0.17896000000000001</v>
      </c>
      <c r="V213" s="42">
        <f t="shared" si="180"/>
        <v>-6.1679199999999978</v>
      </c>
      <c r="W213" s="44"/>
      <c r="X213" s="38"/>
      <c r="Y213" s="42"/>
      <c r="Z213" s="41"/>
      <c r="AA213" s="38"/>
      <c r="AB213" s="42"/>
      <c r="AC213" s="45">
        <f t="shared" si="181"/>
        <v>-208.79432000000003</v>
      </c>
      <c r="AD213" s="46">
        <f t="shared" si="182"/>
        <v>726.78048780487802</v>
      </c>
    </row>
    <row r="214" spans="1:30" x14ac:dyDescent="0.25">
      <c r="A214" s="127">
        <v>45413</v>
      </c>
      <c r="B214" s="37">
        <v>41</v>
      </c>
      <c r="C214" s="37">
        <v>26002</v>
      </c>
      <c r="D214" s="37">
        <v>1</v>
      </c>
      <c r="E214" s="37">
        <v>1414</v>
      </c>
      <c r="F214" s="37"/>
      <c r="G214" s="37"/>
      <c r="H214" s="37"/>
      <c r="I214" s="37"/>
      <c r="J214" s="37">
        <f t="shared" si="176"/>
        <v>42</v>
      </c>
      <c r="K214" s="37">
        <f t="shared" si="177"/>
        <v>27416</v>
      </c>
      <c r="L214" s="38" t="s">
        <v>76</v>
      </c>
      <c r="M214" s="39" t="s">
        <v>81</v>
      </c>
      <c r="N214" s="65" t="s">
        <v>83</v>
      </c>
      <c r="P214" s="40">
        <f t="shared" si="178"/>
        <v>45413</v>
      </c>
      <c r="Q214" s="41">
        <v>0.17216000000000001</v>
      </c>
      <c r="R214" s="38">
        <v>0.17896000000000001</v>
      </c>
      <c r="S214" s="42">
        <f t="shared" si="179"/>
        <v>-176.81360000000001</v>
      </c>
      <c r="T214" s="41">
        <v>0.17552000000000001</v>
      </c>
      <c r="U214" s="38">
        <v>0.17896000000000001</v>
      </c>
      <c r="V214" s="42">
        <f t="shared" si="180"/>
        <v>-4.8641599999999983</v>
      </c>
      <c r="W214" s="44"/>
      <c r="X214" s="38"/>
      <c r="Y214" s="42"/>
      <c r="Z214" s="41"/>
      <c r="AA214" s="38"/>
      <c r="AB214" s="42"/>
      <c r="AC214" s="45">
        <f t="shared" si="181"/>
        <v>-181.67776000000001</v>
      </c>
      <c r="AD214" s="46">
        <f t="shared" si="182"/>
        <v>634.19512195121956</v>
      </c>
    </row>
    <row r="215" spans="1:30" x14ac:dyDescent="0.25">
      <c r="A215" s="127">
        <v>45383</v>
      </c>
      <c r="B215" s="37">
        <v>40</v>
      </c>
      <c r="C215" s="37">
        <v>30074</v>
      </c>
      <c r="D215" s="37">
        <v>1</v>
      </c>
      <c r="E215" s="37">
        <v>365</v>
      </c>
      <c r="F215" s="37"/>
      <c r="G215" s="37"/>
      <c r="H215" s="37"/>
      <c r="I215" s="37"/>
      <c r="J215" s="37">
        <f t="shared" si="176"/>
        <v>41</v>
      </c>
      <c r="K215" s="37">
        <f t="shared" si="177"/>
        <v>30439</v>
      </c>
      <c r="L215" s="38" t="s">
        <v>76</v>
      </c>
      <c r="M215" s="39" t="s">
        <v>81</v>
      </c>
      <c r="N215" s="65" t="s">
        <v>83</v>
      </c>
      <c r="P215" s="40">
        <f t="shared" si="178"/>
        <v>45383</v>
      </c>
      <c r="Q215" s="41">
        <v>0.17216000000000001</v>
      </c>
      <c r="R215" s="38">
        <v>0.17896000000000001</v>
      </c>
      <c r="S215" s="42">
        <f t="shared" si="179"/>
        <v>-204.50320000000002</v>
      </c>
      <c r="T215" s="41">
        <v>0.17552000000000001</v>
      </c>
      <c r="U215" s="38">
        <v>0.17896000000000001</v>
      </c>
      <c r="V215" s="42">
        <f t="shared" si="180"/>
        <v>-1.2555999999999994</v>
      </c>
      <c r="W215" s="44"/>
      <c r="X215" s="38"/>
      <c r="Y215" s="42"/>
      <c r="Z215" s="41"/>
      <c r="AA215" s="38"/>
      <c r="AB215" s="42"/>
      <c r="AC215" s="45">
        <f t="shared" si="181"/>
        <v>-205.75880000000001</v>
      </c>
      <c r="AD215" s="46">
        <f t="shared" si="182"/>
        <v>751.85</v>
      </c>
    </row>
    <row r="216" spans="1:30" x14ac:dyDescent="0.25">
      <c r="A216" s="127">
        <v>45352</v>
      </c>
      <c r="B216" s="37">
        <v>40</v>
      </c>
      <c r="C216" s="37">
        <v>37707</v>
      </c>
      <c r="D216" s="37">
        <v>1</v>
      </c>
      <c r="E216" s="37">
        <v>332</v>
      </c>
      <c r="F216" s="37"/>
      <c r="G216" s="37"/>
      <c r="H216" s="37"/>
      <c r="I216" s="37"/>
      <c r="J216" s="37">
        <f t="shared" si="176"/>
        <v>41</v>
      </c>
      <c r="K216" s="37">
        <f t="shared" si="177"/>
        <v>38039</v>
      </c>
      <c r="L216" s="38" t="s">
        <v>76</v>
      </c>
      <c r="M216" s="39" t="s">
        <v>81</v>
      </c>
      <c r="N216" s="65" t="s">
        <v>83</v>
      </c>
      <c r="P216" s="40">
        <f t="shared" si="178"/>
        <v>45352</v>
      </c>
      <c r="Q216" s="41">
        <v>0.17216000000000001</v>
      </c>
      <c r="R216" s="38">
        <v>0.17896000000000001</v>
      </c>
      <c r="S216" s="42">
        <f t="shared" si="179"/>
        <v>-256.4076</v>
      </c>
      <c r="T216" s="41">
        <v>0.17552000000000001</v>
      </c>
      <c r="U216" s="38">
        <v>0.17896000000000001</v>
      </c>
      <c r="V216" s="42">
        <f t="shared" si="180"/>
        <v>-1.1420799999999995</v>
      </c>
      <c r="W216" s="44"/>
      <c r="X216" s="38"/>
      <c r="Y216" s="42"/>
      <c r="Z216" s="41"/>
      <c r="AA216" s="38"/>
      <c r="AB216" s="42"/>
      <c r="AC216" s="45">
        <f t="shared" si="181"/>
        <v>-257.54968000000002</v>
      </c>
      <c r="AD216" s="46">
        <f t="shared" si="182"/>
        <v>942.67499999999995</v>
      </c>
    </row>
    <row r="217" spans="1:30" x14ac:dyDescent="0.25">
      <c r="A217" s="127">
        <v>45323</v>
      </c>
      <c r="B217" s="37">
        <v>40</v>
      </c>
      <c r="C217" s="37">
        <v>44709</v>
      </c>
      <c r="D217" s="37">
        <v>1</v>
      </c>
      <c r="E217" s="37">
        <v>356</v>
      </c>
      <c r="F217" s="37"/>
      <c r="G217" s="37"/>
      <c r="H217" s="37"/>
      <c r="I217" s="37"/>
      <c r="J217" s="37">
        <f t="shared" si="176"/>
        <v>41</v>
      </c>
      <c r="K217" s="37">
        <f t="shared" si="177"/>
        <v>45065</v>
      </c>
      <c r="L217" s="38" t="s">
        <v>76</v>
      </c>
      <c r="M217" s="39" t="s">
        <v>81</v>
      </c>
      <c r="N217" s="65" t="s">
        <v>83</v>
      </c>
      <c r="P217" s="40">
        <f t="shared" si="178"/>
        <v>45323</v>
      </c>
      <c r="Q217" s="41">
        <v>0.17216000000000001</v>
      </c>
      <c r="R217" s="38">
        <v>0.17896000000000001</v>
      </c>
      <c r="S217" s="42">
        <f t="shared" si="179"/>
        <v>-304.02120000000002</v>
      </c>
      <c r="T217" s="41">
        <v>0.17552000000000001</v>
      </c>
      <c r="U217" s="38">
        <v>0.17896000000000001</v>
      </c>
      <c r="V217" s="42">
        <f t="shared" si="180"/>
        <v>-1.2246399999999995</v>
      </c>
      <c r="W217" s="44"/>
      <c r="X217" s="38"/>
      <c r="Y217" s="42"/>
      <c r="Z217" s="41"/>
      <c r="AA217" s="38"/>
      <c r="AB217" s="42"/>
      <c r="AC217" s="45">
        <f t="shared" si="181"/>
        <v>-305.24584000000004</v>
      </c>
      <c r="AD217" s="46">
        <f t="shared" si="182"/>
        <v>1117.7249999999999</v>
      </c>
    </row>
    <row r="218" spans="1:30" x14ac:dyDescent="0.25">
      <c r="A218" s="127">
        <v>45292</v>
      </c>
      <c r="B218" s="37">
        <v>40</v>
      </c>
      <c r="C218" s="37">
        <v>55928</v>
      </c>
      <c r="D218" s="37">
        <v>1</v>
      </c>
      <c r="E218" s="37">
        <v>425</v>
      </c>
      <c r="F218" s="37"/>
      <c r="G218" s="37"/>
      <c r="H218" s="37"/>
      <c r="I218" s="37"/>
      <c r="J218" s="37">
        <f t="shared" si="176"/>
        <v>41</v>
      </c>
      <c r="K218" s="37">
        <f t="shared" si="177"/>
        <v>56353</v>
      </c>
      <c r="L218" s="38" t="s">
        <v>76</v>
      </c>
      <c r="M218" s="39" t="s">
        <v>81</v>
      </c>
      <c r="N218" s="65" t="s">
        <v>83</v>
      </c>
      <c r="P218" s="40">
        <f t="shared" si="178"/>
        <v>45292</v>
      </c>
      <c r="Q218" s="41">
        <v>0.17216000000000001</v>
      </c>
      <c r="R218" s="38">
        <v>0.17896000000000001</v>
      </c>
      <c r="S218" s="42">
        <f t="shared" si="179"/>
        <v>-380.31040000000002</v>
      </c>
      <c r="T218" s="41">
        <v>0.17552000000000001</v>
      </c>
      <c r="U218" s="38">
        <v>0.17896000000000001</v>
      </c>
      <c r="V218" s="42">
        <f t="shared" si="180"/>
        <v>-1.4619999999999993</v>
      </c>
      <c r="W218" s="44"/>
      <c r="X218" s="38"/>
      <c r="Y218" s="42"/>
      <c r="Z218" s="41"/>
      <c r="AA218" s="38"/>
      <c r="AB218" s="42"/>
      <c r="AC218" s="45">
        <f t="shared" si="181"/>
        <v>-381.7724</v>
      </c>
      <c r="AD218" s="46">
        <f t="shared" si="182"/>
        <v>1398.2</v>
      </c>
    </row>
    <row r="219" spans="1:30" x14ac:dyDescent="0.25">
      <c r="A219" s="127">
        <v>45261</v>
      </c>
      <c r="B219" s="37">
        <v>20</v>
      </c>
      <c r="C219" s="37">
        <v>26823</v>
      </c>
      <c r="D219" s="37">
        <v>1</v>
      </c>
      <c r="E219" s="37">
        <v>377</v>
      </c>
      <c r="F219" s="37"/>
      <c r="G219" s="37"/>
      <c r="H219" s="37"/>
      <c r="I219" s="37"/>
      <c r="J219" s="37">
        <f t="shared" ref="J219" si="183">B219+D219+F219+H219</f>
        <v>21</v>
      </c>
      <c r="K219" s="37">
        <f t="shared" ref="K219" si="184">C219+E219+G219+I219</f>
        <v>27200</v>
      </c>
      <c r="L219" s="38" t="s">
        <v>52</v>
      </c>
      <c r="M219" s="39" t="s">
        <v>58</v>
      </c>
      <c r="N219" s="65" t="s">
        <v>57</v>
      </c>
      <c r="P219" s="40">
        <f t="shared" ref="P219" si="185">A219</f>
        <v>45261</v>
      </c>
      <c r="Q219" s="41">
        <v>0.16078000000000001</v>
      </c>
      <c r="R219" s="38">
        <v>0.1394</v>
      </c>
      <c r="S219" s="42">
        <f t="shared" ref="S219" si="186">(Q219-R219)*C219</f>
        <v>573.47574000000031</v>
      </c>
      <c r="T219" s="41">
        <v>0.15898999999999999</v>
      </c>
      <c r="U219" s="38">
        <v>0.1394</v>
      </c>
      <c r="V219" s="42">
        <f t="shared" ref="V219" si="187">(T219-U219)*E219</f>
        <v>7.3854299999999986</v>
      </c>
      <c r="W219" s="44"/>
      <c r="X219" s="38"/>
      <c r="Y219" s="42"/>
      <c r="Z219" s="41"/>
      <c r="AA219" s="38"/>
      <c r="AB219" s="42"/>
      <c r="AC219" s="45">
        <f t="shared" ref="AC219" si="188">AB219+Y219+S219+V219</f>
        <v>580.86117000000036</v>
      </c>
      <c r="AD219" s="46">
        <f t="shared" ref="AD219" si="189">IFERROR(C219/B219,0)</f>
        <v>1341.15</v>
      </c>
    </row>
    <row r="220" spans="1:30" x14ac:dyDescent="0.25">
      <c r="A220" s="127">
        <v>45231</v>
      </c>
      <c r="B220" s="37">
        <v>20</v>
      </c>
      <c r="C220" s="37">
        <v>22798</v>
      </c>
      <c r="D220" s="37">
        <v>1</v>
      </c>
      <c r="E220" s="37">
        <v>594</v>
      </c>
      <c r="F220" s="37"/>
      <c r="G220" s="37"/>
      <c r="H220" s="37"/>
      <c r="I220" s="37"/>
      <c r="J220" s="37">
        <f t="shared" ref="J220:J230" si="190">B220+D220+F220+H220</f>
        <v>21</v>
      </c>
      <c r="K220" s="37">
        <f t="shared" ref="K220:K230" si="191">C220+E220+G220+I220</f>
        <v>23392</v>
      </c>
      <c r="L220" s="38" t="s">
        <v>52</v>
      </c>
      <c r="M220" s="39" t="s">
        <v>58</v>
      </c>
      <c r="N220" s="65" t="s">
        <v>57</v>
      </c>
      <c r="P220" s="40">
        <f t="shared" ref="P220:P230" si="192">A220</f>
        <v>45231</v>
      </c>
      <c r="Q220" s="41">
        <v>0.16078000000000001</v>
      </c>
      <c r="R220" s="38">
        <v>0.1394</v>
      </c>
      <c r="S220" s="42">
        <f t="shared" ref="S220:S230" si="193">(Q220-R220)*C220</f>
        <v>487.42124000000024</v>
      </c>
      <c r="T220" s="41">
        <v>0.15898999999999999</v>
      </c>
      <c r="U220" s="38">
        <v>0.1394</v>
      </c>
      <c r="V220" s="42">
        <f t="shared" ref="V220:V230" si="194">(T220-U220)*E220</f>
        <v>11.636459999999998</v>
      </c>
      <c r="W220" s="44"/>
      <c r="X220" s="38"/>
      <c r="Y220" s="42"/>
      <c r="Z220" s="41"/>
      <c r="AA220" s="38"/>
      <c r="AB220" s="42"/>
      <c r="AC220" s="45">
        <f t="shared" ref="AC220:AC230" si="195">AB220+Y220+S220+V220</f>
        <v>499.05770000000024</v>
      </c>
      <c r="AD220" s="46">
        <f t="shared" ref="AD220:AD230" si="196">IFERROR(C220/B220,0)</f>
        <v>1139.9000000000001</v>
      </c>
    </row>
    <row r="221" spans="1:30" x14ac:dyDescent="0.25">
      <c r="A221" s="127">
        <v>45200</v>
      </c>
      <c r="B221" s="37">
        <v>20</v>
      </c>
      <c r="C221" s="37">
        <v>14091</v>
      </c>
      <c r="D221" s="37">
        <v>1</v>
      </c>
      <c r="E221" s="37">
        <v>306</v>
      </c>
      <c r="F221" s="37"/>
      <c r="G221" s="37"/>
      <c r="H221" s="37"/>
      <c r="I221" s="37"/>
      <c r="J221" s="37">
        <f t="shared" si="190"/>
        <v>21</v>
      </c>
      <c r="K221" s="37">
        <f t="shared" si="191"/>
        <v>14397</v>
      </c>
      <c r="L221" s="38" t="s">
        <v>52</v>
      </c>
      <c r="M221" s="39" t="s">
        <v>58</v>
      </c>
      <c r="N221" s="65" t="s">
        <v>57</v>
      </c>
      <c r="P221" s="40">
        <f t="shared" si="192"/>
        <v>45200</v>
      </c>
      <c r="Q221" s="41">
        <v>0.16078000000000001</v>
      </c>
      <c r="R221" s="38">
        <v>0.1394</v>
      </c>
      <c r="S221" s="42">
        <f t="shared" si="193"/>
        <v>301.26558000000017</v>
      </c>
      <c r="T221" s="41">
        <v>0.15898999999999999</v>
      </c>
      <c r="U221" s="38">
        <v>0.1394</v>
      </c>
      <c r="V221" s="42">
        <f t="shared" si="194"/>
        <v>5.9945399999999989</v>
      </c>
      <c r="W221" s="44"/>
      <c r="X221" s="38"/>
      <c r="Y221" s="42"/>
      <c r="Z221" s="41"/>
      <c r="AA221" s="38"/>
      <c r="AB221" s="42"/>
      <c r="AC221" s="45">
        <f t="shared" si="195"/>
        <v>307.26012000000014</v>
      </c>
      <c r="AD221" s="46">
        <f t="shared" si="196"/>
        <v>704.55</v>
      </c>
    </row>
    <row r="222" spans="1:30" x14ac:dyDescent="0.25">
      <c r="A222" s="127">
        <v>45170</v>
      </c>
      <c r="B222" s="37">
        <v>20</v>
      </c>
      <c r="C222" s="37">
        <v>14176</v>
      </c>
      <c r="D222" s="37">
        <v>1</v>
      </c>
      <c r="E222" s="37">
        <v>263</v>
      </c>
      <c r="F222" s="37"/>
      <c r="G222" s="37"/>
      <c r="H222" s="37"/>
      <c r="I222" s="37"/>
      <c r="J222" s="37">
        <f t="shared" si="190"/>
        <v>21</v>
      </c>
      <c r="K222" s="37">
        <f t="shared" si="191"/>
        <v>14439</v>
      </c>
      <c r="L222" s="38" t="s">
        <v>52</v>
      </c>
      <c r="M222" s="39" t="s">
        <v>58</v>
      </c>
      <c r="N222" s="65" t="s">
        <v>57</v>
      </c>
      <c r="P222" s="40">
        <f t="shared" si="192"/>
        <v>45170</v>
      </c>
      <c r="Q222" s="41">
        <v>0.16078000000000001</v>
      </c>
      <c r="R222" s="38">
        <v>0.1394</v>
      </c>
      <c r="S222" s="42">
        <f t="shared" si="193"/>
        <v>303.08288000000016</v>
      </c>
      <c r="T222" s="41">
        <v>0.15898999999999999</v>
      </c>
      <c r="U222" s="38">
        <v>0.1394</v>
      </c>
      <c r="V222" s="42">
        <f t="shared" si="194"/>
        <v>5.152169999999999</v>
      </c>
      <c r="W222" s="44"/>
      <c r="X222" s="38"/>
      <c r="Y222" s="42"/>
      <c r="Z222" s="41"/>
      <c r="AA222" s="38"/>
      <c r="AB222" s="42"/>
      <c r="AC222" s="45">
        <f t="shared" si="195"/>
        <v>308.23505000000017</v>
      </c>
      <c r="AD222" s="46">
        <f t="shared" si="196"/>
        <v>708.8</v>
      </c>
    </row>
    <row r="223" spans="1:30" x14ac:dyDescent="0.25">
      <c r="A223" s="127">
        <v>45139</v>
      </c>
      <c r="B223" s="37">
        <v>20</v>
      </c>
      <c r="C223" s="37">
        <v>13593</v>
      </c>
      <c r="D223" s="37">
        <v>1</v>
      </c>
      <c r="E223" s="37">
        <v>272</v>
      </c>
      <c r="F223" s="37"/>
      <c r="G223" s="37"/>
      <c r="H223" s="37"/>
      <c r="I223" s="37"/>
      <c r="J223" s="37">
        <f t="shared" si="190"/>
        <v>21</v>
      </c>
      <c r="K223" s="37">
        <f t="shared" si="191"/>
        <v>13865</v>
      </c>
      <c r="L223" s="38" t="s">
        <v>52</v>
      </c>
      <c r="M223" s="39" t="s">
        <v>58</v>
      </c>
      <c r="N223" s="65" t="s">
        <v>57</v>
      </c>
      <c r="P223" s="40">
        <f t="shared" si="192"/>
        <v>45139</v>
      </c>
      <c r="Q223" s="41">
        <v>0.16078000000000001</v>
      </c>
      <c r="R223" s="38">
        <v>0.1394</v>
      </c>
      <c r="S223" s="42">
        <f t="shared" si="193"/>
        <v>290.61834000000016</v>
      </c>
      <c r="T223" s="41">
        <v>0.15898999999999999</v>
      </c>
      <c r="U223" s="38">
        <v>0.1394</v>
      </c>
      <c r="V223" s="42">
        <f t="shared" si="194"/>
        <v>5.328479999999999</v>
      </c>
      <c r="W223" s="44"/>
      <c r="X223" s="38"/>
      <c r="Y223" s="42"/>
      <c r="Z223" s="41"/>
      <c r="AA223" s="38"/>
      <c r="AB223" s="42"/>
      <c r="AC223" s="45">
        <f t="shared" si="195"/>
        <v>295.94682000000017</v>
      </c>
      <c r="AD223" s="46">
        <f t="shared" si="196"/>
        <v>679.65</v>
      </c>
    </row>
    <row r="224" spans="1:30" x14ac:dyDescent="0.25">
      <c r="A224" s="127">
        <v>45108</v>
      </c>
      <c r="B224" s="37">
        <v>20</v>
      </c>
      <c r="C224" s="37">
        <v>16955</v>
      </c>
      <c r="D224" s="37">
        <v>0</v>
      </c>
      <c r="E224" s="37">
        <v>0</v>
      </c>
      <c r="F224" s="37"/>
      <c r="G224" s="37"/>
      <c r="H224" s="37"/>
      <c r="I224" s="37"/>
      <c r="J224" s="37">
        <f t="shared" si="190"/>
        <v>20</v>
      </c>
      <c r="K224" s="37">
        <f t="shared" si="191"/>
        <v>16955</v>
      </c>
      <c r="L224" s="38" t="s">
        <v>52</v>
      </c>
      <c r="M224" s="39" t="s">
        <v>58</v>
      </c>
      <c r="N224" s="65" t="s">
        <v>57</v>
      </c>
      <c r="P224" s="40">
        <f t="shared" si="192"/>
        <v>45108</v>
      </c>
      <c r="Q224" s="41">
        <v>0.16078000000000001</v>
      </c>
      <c r="R224" s="38">
        <v>0.1394</v>
      </c>
      <c r="S224" s="42">
        <f t="shared" si="193"/>
        <v>362.49790000000019</v>
      </c>
      <c r="T224" s="41">
        <v>0.15898999999999999</v>
      </c>
      <c r="U224" s="38">
        <v>0.1394</v>
      </c>
      <c r="V224" s="42">
        <f t="shared" si="194"/>
        <v>0</v>
      </c>
      <c r="W224" s="44"/>
      <c r="X224" s="38"/>
      <c r="Y224" s="42"/>
      <c r="Z224" s="41"/>
      <c r="AA224" s="38"/>
      <c r="AB224" s="42"/>
      <c r="AC224" s="45">
        <f t="shared" si="195"/>
        <v>362.49790000000019</v>
      </c>
      <c r="AD224" s="46">
        <f t="shared" si="196"/>
        <v>847.75</v>
      </c>
    </row>
    <row r="225" spans="1:30" x14ac:dyDescent="0.25">
      <c r="A225" s="127">
        <v>45078</v>
      </c>
      <c r="B225" s="37">
        <v>19</v>
      </c>
      <c r="C225" s="37">
        <v>11024</v>
      </c>
      <c r="D225" s="37">
        <v>1</v>
      </c>
      <c r="E225" s="37">
        <v>418</v>
      </c>
      <c r="F225" s="37"/>
      <c r="G225" s="37"/>
      <c r="H225" s="37"/>
      <c r="I225" s="37"/>
      <c r="J225" s="37">
        <f t="shared" si="190"/>
        <v>20</v>
      </c>
      <c r="K225" s="37">
        <f t="shared" si="191"/>
        <v>11442</v>
      </c>
      <c r="L225" s="38" t="s">
        <v>52</v>
      </c>
      <c r="M225" s="39" t="s">
        <v>58</v>
      </c>
      <c r="N225" s="65" t="s">
        <v>57</v>
      </c>
      <c r="P225" s="40">
        <f t="shared" si="192"/>
        <v>45078</v>
      </c>
      <c r="Q225" s="41">
        <v>0.25775999999999999</v>
      </c>
      <c r="R225" s="95">
        <v>0.1394</v>
      </c>
      <c r="S225" s="42">
        <f t="shared" si="193"/>
        <v>1304.8006399999999</v>
      </c>
      <c r="T225" s="41">
        <v>0.26175999999999999</v>
      </c>
      <c r="U225" s="95">
        <v>0.1394</v>
      </c>
      <c r="V225" s="42">
        <f t="shared" si="194"/>
        <v>51.146479999999997</v>
      </c>
      <c r="W225" s="44"/>
      <c r="X225" s="38"/>
      <c r="Y225" s="42"/>
      <c r="Z225" s="41"/>
      <c r="AA225" s="38"/>
      <c r="AB225" s="42"/>
      <c r="AC225" s="45">
        <f t="shared" si="195"/>
        <v>1355.9471199999998</v>
      </c>
      <c r="AD225" s="46">
        <f t="shared" si="196"/>
        <v>580.21052631578948</v>
      </c>
    </row>
    <row r="226" spans="1:30" x14ac:dyDescent="0.25">
      <c r="A226" s="127">
        <v>45047</v>
      </c>
      <c r="B226" s="37">
        <v>16</v>
      </c>
      <c r="C226" s="37">
        <v>11710</v>
      </c>
      <c r="D226" s="37">
        <v>1</v>
      </c>
      <c r="E226" s="37">
        <v>618</v>
      </c>
      <c r="F226" s="37"/>
      <c r="G226" s="37"/>
      <c r="H226" s="37"/>
      <c r="I226" s="37"/>
      <c r="J226" s="37">
        <f t="shared" si="190"/>
        <v>17</v>
      </c>
      <c r="K226" s="37">
        <f t="shared" si="191"/>
        <v>12328</v>
      </c>
      <c r="L226" s="38" t="s">
        <v>52</v>
      </c>
      <c r="M226" s="39" t="s">
        <v>58</v>
      </c>
      <c r="N226" s="65" t="s">
        <v>57</v>
      </c>
      <c r="P226" s="40">
        <f t="shared" si="192"/>
        <v>45047</v>
      </c>
      <c r="Q226" s="41">
        <v>0.25775999999999999</v>
      </c>
      <c r="R226" s="95">
        <v>0.1394</v>
      </c>
      <c r="S226" s="42">
        <f t="shared" si="193"/>
        <v>1385.9956</v>
      </c>
      <c r="T226" s="41">
        <v>0.26175999999999999</v>
      </c>
      <c r="U226" s="95">
        <v>0.1394</v>
      </c>
      <c r="V226" s="42">
        <f t="shared" si="194"/>
        <v>75.618479999999991</v>
      </c>
      <c r="W226" s="44"/>
      <c r="X226" s="38"/>
      <c r="Y226" s="42"/>
      <c r="Z226" s="41"/>
      <c r="AA226" s="38"/>
      <c r="AB226" s="42"/>
      <c r="AC226" s="45">
        <f t="shared" si="195"/>
        <v>1461.6140800000001</v>
      </c>
      <c r="AD226" s="46">
        <f t="shared" si="196"/>
        <v>731.875</v>
      </c>
    </row>
    <row r="227" spans="1:30" x14ac:dyDescent="0.25">
      <c r="A227" s="127">
        <v>45017</v>
      </c>
      <c r="B227" s="37">
        <v>18</v>
      </c>
      <c r="C227" s="37">
        <v>15229</v>
      </c>
      <c r="D227" s="37">
        <v>1</v>
      </c>
      <c r="E227" s="37">
        <v>625</v>
      </c>
      <c r="F227" s="37"/>
      <c r="G227" s="37"/>
      <c r="H227" s="37"/>
      <c r="I227" s="37"/>
      <c r="J227" s="37">
        <f t="shared" si="190"/>
        <v>19</v>
      </c>
      <c r="K227" s="37">
        <f t="shared" si="191"/>
        <v>15854</v>
      </c>
      <c r="L227" s="38" t="s">
        <v>52</v>
      </c>
      <c r="M227" s="39" t="s">
        <v>58</v>
      </c>
      <c r="N227" s="65" t="s">
        <v>57</v>
      </c>
      <c r="P227" s="40">
        <f t="shared" si="192"/>
        <v>45017</v>
      </c>
      <c r="Q227" s="41">
        <v>0.25775999999999999</v>
      </c>
      <c r="R227" s="95">
        <v>0.1394</v>
      </c>
      <c r="S227" s="42">
        <f t="shared" si="193"/>
        <v>1802.5044399999999</v>
      </c>
      <c r="T227" s="41">
        <v>0.26175999999999999</v>
      </c>
      <c r="U227" s="95">
        <v>0.1394</v>
      </c>
      <c r="V227" s="42">
        <f t="shared" si="194"/>
        <v>76.474999999999994</v>
      </c>
      <c r="W227" s="44"/>
      <c r="X227" s="38"/>
      <c r="Y227" s="42"/>
      <c r="Z227" s="41"/>
      <c r="AA227" s="38"/>
      <c r="AB227" s="42"/>
      <c r="AC227" s="45">
        <f t="shared" si="195"/>
        <v>1878.9794399999998</v>
      </c>
      <c r="AD227" s="46">
        <f t="shared" si="196"/>
        <v>846.05555555555554</v>
      </c>
    </row>
    <row r="228" spans="1:30" x14ac:dyDescent="0.25">
      <c r="A228" s="127">
        <v>44986</v>
      </c>
      <c r="B228" s="37">
        <v>20</v>
      </c>
      <c r="C228" s="37">
        <v>18931</v>
      </c>
      <c r="D228" s="37">
        <v>1</v>
      </c>
      <c r="E228" s="37">
        <v>1383</v>
      </c>
      <c r="F228" s="37"/>
      <c r="G228" s="37"/>
      <c r="H228" s="37"/>
      <c r="I228" s="37"/>
      <c r="J228" s="37">
        <f t="shared" si="190"/>
        <v>21</v>
      </c>
      <c r="K228" s="37">
        <f t="shared" si="191"/>
        <v>20314</v>
      </c>
      <c r="L228" s="38" t="s">
        <v>52</v>
      </c>
      <c r="M228" s="39" t="s">
        <v>58</v>
      </c>
      <c r="N228" s="65" t="s">
        <v>57</v>
      </c>
      <c r="P228" s="40">
        <f t="shared" si="192"/>
        <v>44986</v>
      </c>
      <c r="Q228" s="41">
        <v>0.25775999999999999</v>
      </c>
      <c r="R228" s="95">
        <v>0.1394</v>
      </c>
      <c r="S228" s="42">
        <f t="shared" si="193"/>
        <v>2240.6731599999998</v>
      </c>
      <c r="T228" s="41">
        <v>0.26175999999999999</v>
      </c>
      <c r="U228" s="95">
        <v>0.1394</v>
      </c>
      <c r="V228" s="42">
        <f t="shared" si="194"/>
        <v>169.22388000000001</v>
      </c>
      <c r="W228" s="44"/>
      <c r="X228" s="38"/>
      <c r="Y228" s="42"/>
      <c r="Z228" s="41"/>
      <c r="AA228" s="38"/>
      <c r="AB228" s="42"/>
      <c r="AC228" s="45">
        <f t="shared" si="195"/>
        <v>2409.8970399999998</v>
      </c>
      <c r="AD228" s="46">
        <f t="shared" si="196"/>
        <v>946.55</v>
      </c>
    </row>
    <row r="229" spans="1:30" ht="15.75" customHeight="1" x14ac:dyDescent="0.25">
      <c r="A229" s="127">
        <v>44958</v>
      </c>
      <c r="B229" s="37">
        <v>20</v>
      </c>
      <c r="C229" s="37">
        <v>22807</v>
      </c>
      <c r="D229" s="37">
        <v>1</v>
      </c>
      <c r="E229" s="37">
        <v>739</v>
      </c>
      <c r="F229" s="37"/>
      <c r="G229" s="37"/>
      <c r="H229" s="37"/>
      <c r="I229" s="37"/>
      <c r="J229" s="37">
        <f t="shared" si="190"/>
        <v>21</v>
      </c>
      <c r="K229" s="37">
        <f t="shared" si="191"/>
        <v>23546</v>
      </c>
      <c r="L229" s="38" t="s">
        <v>52</v>
      </c>
      <c r="M229" s="39" t="s">
        <v>58</v>
      </c>
      <c r="N229" s="65" t="s">
        <v>57</v>
      </c>
      <c r="P229" s="40">
        <f t="shared" si="192"/>
        <v>44958</v>
      </c>
      <c r="Q229" s="41">
        <v>0.25775999999999999</v>
      </c>
      <c r="R229" s="95">
        <v>0.1394</v>
      </c>
      <c r="S229" s="42">
        <f t="shared" si="193"/>
        <v>2699.4365199999997</v>
      </c>
      <c r="T229" s="41">
        <v>0.26175999999999999</v>
      </c>
      <c r="U229" s="95">
        <v>0.1394</v>
      </c>
      <c r="V229" s="42">
        <f t="shared" si="194"/>
        <v>90.424039999999991</v>
      </c>
      <c r="W229" s="44"/>
      <c r="X229" s="38"/>
      <c r="Y229" s="42"/>
      <c r="Z229" s="41"/>
      <c r="AA229" s="38"/>
      <c r="AB229" s="42"/>
      <c r="AC229" s="45">
        <f t="shared" si="195"/>
        <v>2789.8605599999996</v>
      </c>
      <c r="AD229" s="46">
        <f t="shared" si="196"/>
        <v>1140.3499999999999</v>
      </c>
    </row>
    <row r="230" spans="1:30" ht="15.75" customHeight="1" x14ac:dyDescent="0.25">
      <c r="A230" s="127">
        <v>44927</v>
      </c>
      <c r="B230" s="37">
        <v>20</v>
      </c>
      <c r="C230" s="37">
        <v>23104</v>
      </c>
      <c r="D230" s="37">
        <v>1</v>
      </c>
      <c r="E230" s="37">
        <v>725</v>
      </c>
      <c r="F230" s="37"/>
      <c r="G230" s="37"/>
      <c r="H230" s="37"/>
      <c r="I230" s="37"/>
      <c r="J230" s="37">
        <f t="shared" si="190"/>
        <v>21</v>
      </c>
      <c r="K230" s="37">
        <f t="shared" si="191"/>
        <v>23829</v>
      </c>
      <c r="L230" s="38" t="s">
        <v>52</v>
      </c>
      <c r="M230" s="39" t="s">
        <v>58</v>
      </c>
      <c r="N230" s="65" t="s">
        <v>57</v>
      </c>
      <c r="P230" s="40">
        <f t="shared" si="192"/>
        <v>44927</v>
      </c>
      <c r="Q230" s="41">
        <v>0.25775999999999999</v>
      </c>
      <c r="R230" s="95">
        <v>0.1394</v>
      </c>
      <c r="S230" s="42">
        <f t="shared" si="193"/>
        <v>2734.5894399999997</v>
      </c>
      <c r="T230" s="41">
        <v>0.26175999999999999</v>
      </c>
      <c r="U230" s="95">
        <v>0.1394</v>
      </c>
      <c r="V230" s="42">
        <f t="shared" si="194"/>
        <v>88.710999999999999</v>
      </c>
      <c r="W230" s="44"/>
      <c r="X230" s="38"/>
      <c r="Y230" s="42"/>
      <c r="Z230" s="41"/>
      <c r="AA230" s="38"/>
      <c r="AB230" s="42"/>
      <c r="AC230" s="45">
        <f t="shared" si="195"/>
        <v>2823.3004399999995</v>
      </c>
      <c r="AD230" s="46">
        <f t="shared" si="196"/>
        <v>1155.2</v>
      </c>
    </row>
    <row r="231" spans="1:30" ht="15.75" customHeight="1" x14ac:dyDescent="0.25">
      <c r="A231" s="127">
        <v>44896</v>
      </c>
      <c r="B231" s="37">
        <v>20</v>
      </c>
      <c r="C231" s="37">
        <v>27085</v>
      </c>
      <c r="D231" s="37">
        <v>1</v>
      </c>
      <c r="E231" s="37">
        <v>884</v>
      </c>
      <c r="F231" s="37"/>
      <c r="G231" s="37"/>
      <c r="H231" s="37"/>
      <c r="I231" s="37"/>
      <c r="J231" s="37">
        <f t="shared" ref="J231" si="197">B231+D231+F231+H231</f>
        <v>21</v>
      </c>
      <c r="K231" s="37">
        <f t="shared" ref="K231" si="198">C231+E231+G231+I231</f>
        <v>27969</v>
      </c>
      <c r="L231" s="38" t="s">
        <v>52</v>
      </c>
      <c r="M231" s="39" t="s">
        <v>58</v>
      </c>
      <c r="N231" s="65" t="s">
        <v>57</v>
      </c>
      <c r="P231" s="40">
        <f t="shared" ref="P231" si="199">A231</f>
        <v>44896</v>
      </c>
      <c r="Q231" s="41">
        <v>0.17871000000000001</v>
      </c>
      <c r="R231" s="95">
        <v>0.1394</v>
      </c>
      <c r="S231" s="42">
        <f t="shared" ref="S231" si="200">(Q231-R231)*C231</f>
        <v>1064.7113500000003</v>
      </c>
      <c r="T231" s="41">
        <v>0.17827000000000001</v>
      </c>
      <c r="U231" s="95">
        <v>0.1394</v>
      </c>
      <c r="V231" s="42">
        <f t="shared" ref="V231" si="201">(T231-U231)*E231</f>
        <v>34.361080000000015</v>
      </c>
      <c r="W231" s="44"/>
      <c r="X231" s="38"/>
      <c r="Y231" s="42"/>
      <c r="Z231" s="41"/>
      <c r="AA231" s="38"/>
      <c r="AB231" s="42"/>
      <c r="AC231" s="45">
        <f t="shared" ref="AC231" si="202">AB231+Y231+S231+V231</f>
        <v>1099.0724300000002</v>
      </c>
      <c r="AD231" s="46">
        <f t="shared" ref="AD231" si="203">IFERROR(C231/B231,0)</f>
        <v>1354.25</v>
      </c>
    </row>
    <row r="232" spans="1:30" ht="15.75" customHeight="1" x14ac:dyDescent="0.25">
      <c r="A232" s="127">
        <v>44866</v>
      </c>
      <c r="B232" s="37">
        <v>20</v>
      </c>
      <c r="C232" s="37">
        <v>18831</v>
      </c>
      <c r="D232" s="37">
        <v>1</v>
      </c>
      <c r="E232" s="37">
        <v>595</v>
      </c>
      <c r="F232" s="37"/>
      <c r="G232" s="37"/>
      <c r="H232" s="37"/>
      <c r="I232" s="37"/>
      <c r="J232" s="37">
        <f t="shared" ref="J232:J242" si="204">B232+D232+F232+H232</f>
        <v>21</v>
      </c>
      <c r="K232" s="37">
        <f t="shared" ref="K232:K242" si="205">C232+E232+G232+I232</f>
        <v>19426</v>
      </c>
      <c r="L232" s="38" t="s">
        <v>52</v>
      </c>
      <c r="M232" s="39" t="s">
        <v>58</v>
      </c>
      <c r="N232" s="65" t="s">
        <v>57</v>
      </c>
      <c r="P232" s="40">
        <f t="shared" ref="P232:P242" si="206">A232</f>
        <v>44866</v>
      </c>
      <c r="Q232" s="41">
        <v>0.17871000000000001</v>
      </c>
      <c r="R232" s="95">
        <v>0.1394</v>
      </c>
      <c r="S232" s="42">
        <f t="shared" ref="S232:S242" si="207">(Q232-R232)*C232</f>
        <v>740.24661000000026</v>
      </c>
      <c r="T232" s="41">
        <v>0.17827000000000001</v>
      </c>
      <c r="U232" s="95">
        <v>0.1394</v>
      </c>
      <c r="V232" s="42">
        <f t="shared" ref="V232:V236" si="208">(T232-U232)*E232</f>
        <v>23.12765000000001</v>
      </c>
      <c r="W232" s="44"/>
      <c r="X232" s="38"/>
      <c r="Y232" s="42"/>
      <c r="Z232" s="41"/>
      <c r="AA232" s="38"/>
      <c r="AB232" s="42"/>
      <c r="AC232" s="45">
        <f t="shared" ref="AC232:AC242" si="209">AB232+Y232+S232+V232</f>
        <v>763.37426000000028</v>
      </c>
      <c r="AD232" s="46">
        <f t="shared" ref="AD232:AD242" si="210">IFERROR(C232/B232,0)</f>
        <v>941.55</v>
      </c>
    </row>
    <row r="233" spans="1:30" ht="15.75" customHeight="1" x14ac:dyDescent="0.25">
      <c r="A233" s="127">
        <v>44835</v>
      </c>
      <c r="B233" s="37">
        <v>19</v>
      </c>
      <c r="C233" s="37">
        <v>14861</v>
      </c>
      <c r="D233" s="37">
        <v>2</v>
      </c>
      <c r="E233" s="37">
        <v>1147</v>
      </c>
      <c r="F233" s="37"/>
      <c r="G233" s="37"/>
      <c r="H233" s="37"/>
      <c r="I233" s="37"/>
      <c r="J233" s="37">
        <f t="shared" si="204"/>
        <v>21</v>
      </c>
      <c r="K233" s="37">
        <f t="shared" si="205"/>
        <v>16008</v>
      </c>
      <c r="L233" s="38" t="s">
        <v>52</v>
      </c>
      <c r="M233" s="39" t="s">
        <v>58</v>
      </c>
      <c r="N233" s="65" t="s">
        <v>57</v>
      </c>
      <c r="P233" s="40">
        <f t="shared" si="206"/>
        <v>44835</v>
      </c>
      <c r="Q233" s="41">
        <v>0.17871000000000001</v>
      </c>
      <c r="R233" s="95">
        <v>0.1394</v>
      </c>
      <c r="S233" s="42">
        <f t="shared" si="207"/>
        <v>584.18591000000015</v>
      </c>
      <c r="T233" s="41">
        <v>0.17827000000000001</v>
      </c>
      <c r="U233" s="95">
        <v>0.1394</v>
      </c>
      <c r="V233" s="42">
        <f t="shared" si="208"/>
        <v>44.583890000000018</v>
      </c>
      <c r="W233" s="44"/>
      <c r="X233" s="38"/>
      <c r="Y233" s="42"/>
      <c r="Z233" s="41"/>
      <c r="AA233" s="38"/>
      <c r="AB233" s="42"/>
      <c r="AC233" s="45">
        <f t="shared" si="209"/>
        <v>628.76980000000015</v>
      </c>
      <c r="AD233" s="46">
        <f t="shared" si="210"/>
        <v>782.15789473684208</v>
      </c>
    </row>
    <row r="234" spans="1:30" ht="15.75" customHeight="1" x14ac:dyDescent="0.25">
      <c r="A234" s="127">
        <v>44805</v>
      </c>
      <c r="B234" s="37">
        <v>19</v>
      </c>
      <c r="C234" s="37">
        <v>11720</v>
      </c>
      <c r="D234" s="37">
        <v>2</v>
      </c>
      <c r="E234" s="37">
        <v>936</v>
      </c>
      <c r="F234" s="37"/>
      <c r="G234" s="37"/>
      <c r="H234" s="37"/>
      <c r="I234" s="37"/>
      <c r="J234" s="37">
        <f t="shared" si="204"/>
        <v>21</v>
      </c>
      <c r="K234" s="37">
        <f t="shared" si="205"/>
        <v>12656</v>
      </c>
      <c r="L234" s="38" t="s">
        <v>52</v>
      </c>
      <c r="M234" s="39" t="s">
        <v>58</v>
      </c>
      <c r="N234" s="65" t="s">
        <v>57</v>
      </c>
      <c r="P234" s="40">
        <f t="shared" si="206"/>
        <v>44805</v>
      </c>
      <c r="Q234" s="41">
        <v>0.17871000000000001</v>
      </c>
      <c r="R234" s="95">
        <v>0.1394</v>
      </c>
      <c r="S234" s="42">
        <f t="shared" si="207"/>
        <v>460.71320000000014</v>
      </c>
      <c r="T234" s="41">
        <v>0.17827000000000001</v>
      </c>
      <c r="U234" s="95">
        <v>0.1394</v>
      </c>
      <c r="V234" s="42">
        <f t="shared" si="208"/>
        <v>36.382320000000014</v>
      </c>
      <c r="W234" s="44"/>
      <c r="X234" s="38"/>
      <c r="Y234" s="42"/>
      <c r="Z234" s="41"/>
      <c r="AA234" s="38"/>
      <c r="AB234" s="42"/>
      <c r="AC234" s="45">
        <f t="shared" si="209"/>
        <v>497.09552000000014</v>
      </c>
      <c r="AD234" s="46">
        <f t="shared" si="210"/>
        <v>616.84210526315792</v>
      </c>
    </row>
    <row r="235" spans="1:30" ht="15.75" customHeight="1" x14ac:dyDescent="0.25">
      <c r="A235" s="127">
        <v>44774</v>
      </c>
      <c r="B235" s="37">
        <v>18</v>
      </c>
      <c r="C235" s="37">
        <v>13958</v>
      </c>
      <c r="D235" s="37">
        <v>2</v>
      </c>
      <c r="E235" s="37">
        <v>194</v>
      </c>
      <c r="F235" s="37"/>
      <c r="G235" s="37"/>
      <c r="H235" s="37"/>
      <c r="I235" s="37"/>
      <c r="J235" s="37">
        <f t="shared" si="204"/>
        <v>20</v>
      </c>
      <c r="K235" s="37">
        <f t="shared" si="205"/>
        <v>14152</v>
      </c>
      <c r="L235" s="38" t="s">
        <v>52</v>
      </c>
      <c r="M235" s="39" t="s">
        <v>58</v>
      </c>
      <c r="N235" s="65" t="s">
        <v>57</v>
      </c>
      <c r="P235" s="40">
        <f t="shared" si="206"/>
        <v>44774</v>
      </c>
      <c r="Q235" s="41">
        <v>0.17871000000000001</v>
      </c>
      <c r="R235" s="95">
        <v>0.1394</v>
      </c>
      <c r="S235" s="42">
        <f t="shared" si="207"/>
        <v>548.68898000000013</v>
      </c>
      <c r="T235" s="41">
        <v>0.17827000000000001</v>
      </c>
      <c r="U235" s="95">
        <v>0.1394</v>
      </c>
      <c r="V235" s="42">
        <f t="shared" si="208"/>
        <v>7.5407800000000034</v>
      </c>
      <c r="W235" s="44"/>
      <c r="X235" s="38"/>
      <c r="Y235" s="42"/>
      <c r="Z235" s="41"/>
      <c r="AA235" s="38"/>
      <c r="AB235" s="42"/>
      <c r="AC235" s="45">
        <f t="shared" si="209"/>
        <v>556.22976000000017</v>
      </c>
      <c r="AD235" s="46">
        <f t="shared" si="210"/>
        <v>775.44444444444446</v>
      </c>
    </row>
    <row r="236" spans="1:30" ht="15.75" customHeight="1" x14ac:dyDescent="0.25">
      <c r="A236" s="127">
        <v>44743</v>
      </c>
      <c r="B236" s="37">
        <v>19</v>
      </c>
      <c r="C236" s="37">
        <v>20800</v>
      </c>
      <c r="D236" s="37">
        <v>2</v>
      </c>
      <c r="E236" s="37">
        <v>211</v>
      </c>
      <c r="F236" s="37"/>
      <c r="G236" s="37"/>
      <c r="H236" s="37"/>
      <c r="I236" s="37"/>
      <c r="J236" s="37">
        <f t="shared" si="204"/>
        <v>21</v>
      </c>
      <c r="K236" s="37">
        <f t="shared" si="205"/>
        <v>21011</v>
      </c>
      <c r="L236" s="38" t="s">
        <v>52</v>
      </c>
      <c r="M236" s="39" t="s">
        <v>58</v>
      </c>
      <c r="N236" s="65" t="s">
        <v>57</v>
      </c>
      <c r="P236" s="40">
        <f t="shared" si="206"/>
        <v>44743</v>
      </c>
      <c r="Q236" s="41">
        <v>0.17871000000000001</v>
      </c>
      <c r="R236" s="95">
        <v>0.1394</v>
      </c>
      <c r="S236" s="42">
        <f t="shared" si="207"/>
        <v>817.64800000000025</v>
      </c>
      <c r="T236" s="41">
        <v>0.17827000000000001</v>
      </c>
      <c r="U236" s="95">
        <v>0.1394</v>
      </c>
      <c r="V236" s="42">
        <f t="shared" si="208"/>
        <v>8.2015700000000038</v>
      </c>
      <c r="W236" s="44"/>
      <c r="X236" s="38"/>
      <c r="Y236" s="42"/>
      <c r="Z236" s="41"/>
      <c r="AA236" s="38"/>
      <c r="AB236" s="42"/>
      <c r="AC236" s="45">
        <f t="shared" si="209"/>
        <v>825.84957000000031</v>
      </c>
      <c r="AD236" s="46">
        <f t="shared" si="210"/>
        <v>1094.7368421052631</v>
      </c>
    </row>
    <row r="237" spans="1:30" ht="15.75" customHeight="1" x14ac:dyDescent="0.25">
      <c r="A237" s="127">
        <v>44713</v>
      </c>
      <c r="B237" s="37">
        <v>19</v>
      </c>
      <c r="C237" s="37">
        <v>13488</v>
      </c>
      <c r="D237" s="37">
        <v>2</v>
      </c>
      <c r="E237" s="37">
        <v>715</v>
      </c>
      <c r="F237" s="37"/>
      <c r="G237" s="37"/>
      <c r="H237" s="37"/>
      <c r="I237" s="37"/>
      <c r="J237" s="37">
        <f t="shared" si="204"/>
        <v>21</v>
      </c>
      <c r="K237" s="37">
        <f t="shared" si="205"/>
        <v>14203</v>
      </c>
      <c r="L237" s="38" t="s">
        <v>52</v>
      </c>
      <c r="M237" s="39" t="s">
        <v>58</v>
      </c>
      <c r="N237" s="65" t="s">
        <v>57</v>
      </c>
      <c r="P237" s="40">
        <f t="shared" si="206"/>
        <v>44713</v>
      </c>
      <c r="Q237" s="41">
        <v>0.15764</v>
      </c>
      <c r="R237" s="95">
        <v>0.1394</v>
      </c>
      <c r="S237" s="42">
        <f t="shared" si="207"/>
        <v>246.02112000000008</v>
      </c>
      <c r="T237" s="41">
        <v>0.14761000000000002</v>
      </c>
      <c r="U237" s="95">
        <v>0.1394</v>
      </c>
      <c r="V237" s="42">
        <f>(T237-U237)*E237</f>
        <v>5.8701500000000166</v>
      </c>
      <c r="W237" s="44"/>
      <c r="X237" s="38"/>
      <c r="Y237" s="42"/>
      <c r="Z237" s="41"/>
      <c r="AA237" s="38"/>
      <c r="AB237" s="42"/>
      <c r="AC237" s="45">
        <f t="shared" si="209"/>
        <v>251.89127000000011</v>
      </c>
      <c r="AD237" s="46">
        <f t="shared" si="210"/>
        <v>709.89473684210532</v>
      </c>
    </row>
    <row r="238" spans="1:30" ht="15.75" customHeight="1" x14ac:dyDescent="0.25">
      <c r="A238" s="127">
        <v>44682</v>
      </c>
      <c r="B238" s="37">
        <v>19</v>
      </c>
      <c r="C238" s="37">
        <v>13904</v>
      </c>
      <c r="D238" s="37">
        <v>2</v>
      </c>
      <c r="E238" s="37">
        <v>517</v>
      </c>
      <c r="F238" s="37"/>
      <c r="G238" s="37"/>
      <c r="H238" s="37"/>
      <c r="I238" s="37"/>
      <c r="J238" s="37">
        <f t="shared" si="204"/>
        <v>21</v>
      </c>
      <c r="K238" s="37">
        <f t="shared" si="205"/>
        <v>14421</v>
      </c>
      <c r="L238" s="38" t="s">
        <v>52</v>
      </c>
      <c r="M238" s="39" t="s">
        <v>58</v>
      </c>
      <c r="N238" s="65" t="s">
        <v>57</v>
      </c>
      <c r="P238" s="40">
        <f t="shared" si="206"/>
        <v>44682</v>
      </c>
      <c r="Q238" s="41">
        <v>0.15764</v>
      </c>
      <c r="R238" s="95">
        <v>0.1394</v>
      </c>
      <c r="S238" s="42">
        <f t="shared" si="207"/>
        <v>253.60896000000008</v>
      </c>
      <c r="T238" s="41">
        <v>0.14761000000000002</v>
      </c>
      <c r="U238" s="95">
        <v>0.1394</v>
      </c>
      <c r="V238" s="42">
        <f t="shared" ref="V238:V239" si="211">(T238-U238)*E238</f>
        <v>4.2445700000000119</v>
      </c>
      <c r="W238" s="44"/>
      <c r="X238" s="38"/>
      <c r="Y238" s="42"/>
      <c r="Z238" s="41"/>
      <c r="AA238" s="38"/>
      <c r="AB238" s="42"/>
      <c r="AC238" s="45">
        <f t="shared" si="209"/>
        <v>257.85353000000009</v>
      </c>
      <c r="AD238" s="46">
        <f t="shared" si="210"/>
        <v>731.78947368421052</v>
      </c>
    </row>
    <row r="239" spans="1:30" ht="15.75" customHeight="1" x14ac:dyDescent="0.25">
      <c r="A239" s="127">
        <v>44652</v>
      </c>
      <c r="B239" s="37">
        <v>20</v>
      </c>
      <c r="C239" s="37">
        <v>14614</v>
      </c>
      <c r="D239" s="37">
        <v>1</v>
      </c>
      <c r="E239" s="37">
        <v>292</v>
      </c>
      <c r="F239" s="37"/>
      <c r="G239" s="37"/>
      <c r="H239" s="37"/>
      <c r="I239" s="37"/>
      <c r="J239" s="37">
        <f t="shared" si="204"/>
        <v>21</v>
      </c>
      <c r="K239" s="37">
        <f t="shared" si="205"/>
        <v>14906</v>
      </c>
      <c r="L239" s="38" t="s">
        <v>52</v>
      </c>
      <c r="M239" s="39" t="s">
        <v>58</v>
      </c>
      <c r="N239" s="65" t="s">
        <v>57</v>
      </c>
      <c r="P239" s="40">
        <f t="shared" si="206"/>
        <v>44652</v>
      </c>
      <c r="Q239" s="41">
        <v>0.15764</v>
      </c>
      <c r="R239" s="95">
        <v>0.1394</v>
      </c>
      <c r="S239" s="42">
        <f t="shared" si="207"/>
        <v>266.55936000000008</v>
      </c>
      <c r="T239" s="41">
        <v>0.14761000000000002</v>
      </c>
      <c r="U239" s="95">
        <v>0.1394</v>
      </c>
      <c r="V239" s="42">
        <f t="shared" si="211"/>
        <v>2.3973200000000068</v>
      </c>
      <c r="W239" s="44"/>
      <c r="X239" s="38"/>
      <c r="Y239" s="42"/>
      <c r="Z239" s="41"/>
      <c r="AA239" s="38"/>
      <c r="AB239" s="42"/>
      <c r="AC239" s="45">
        <f t="shared" si="209"/>
        <v>268.95668000000006</v>
      </c>
      <c r="AD239" s="46">
        <f t="shared" si="210"/>
        <v>730.7</v>
      </c>
    </row>
    <row r="240" spans="1:30" ht="15.75" customHeight="1" x14ac:dyDescent="0.25">
      <c r="A240" s="127">
        <v>44621</v>
      </c>
      <c r="B240" s="37">
        <v>20</v>
      </c>
      <c r="C240" s="37">
        <v>16771</v>
      </c>
      <c r="D240" s="37">
        <v>0</v>
      </c>
      <c r="E240" s="37">
        <v>0</v>
      </c>
      <c r="F240" s="37"/>
      <c r="G240" s="37"/>
      <c r="H240" s="37"/>
      <c r="I240" s="37"/>
      <c r="J240" s="37">
        <f t="shared" si="204"/>
        <v>20</v>
      </c>
      <c r="K240" s="37">
        <f t="shared" si="205"/>
        <v>16771</v>
      </c>
      <c r="L240" s="38" t="s">
        <v>52</v>
      </c>
      <c r="M240" s="39" t="s">
        <v>58</v>
      </c>
      <c r="N240" s="65" t="s">
        <v>57</v>
      </c>
      <c r="P240" s="40">
        <f t="shared" si="206"/>
        <v>44621</v>
      </c>
      <c r="Q240" s="41">
        <v>0.15764</v>
      </c>
      <c r="R240" s="95">
        <v>0.1394</v>
      </c>
      <c r="S240" s="42">
        <f t="shared" si="207"/>
        <v>305.90304000000009</v>
      </c>
      <c r="T240" s="41"/>
      <c r="U240" s="38"/>
      <c r="V240" s="43"/>
      <c r="W240" s="44"/>
      <c r="X240" s="38"/>
      <c r="Y240" s="42"/>
      <c r="Z240" s="41"/>
      <c r="AA240" s="38"/>
      <c r="AB240" s="42"/>
      <c r="AC240" s="45">
        <f t="shared" si="209"/>
        <v>305.90304000000009</v>
      </c>
      <c r="AD240" s="46">
        <f t="shared" si="210"/>
        <v>838.55</v>
      </c>
    </row>
    <row r="241" spans="1:30" ht="15.75" customHeight="1" x14ac:dyDescent="0.25">
      <c r="A241" s="127">
        <v>44593</v>
      </c>
      <c r="B241" s="37">
        <v>21</v>
      </c>
      <c r="C241" s="37">
        <v>23750</v>
      </c>
      <c r="D241" s="37">
        <v>0</v>
      </c>
      <c r="E241" s="37">
        <v>0</v>
      </c>
      <c r="F241" s="37"/>
      <c r="G241" s="37"/>
      <c r="H241" s="37"/>
      <c r="I241" s="37"/>
      <c r="J241" s="37">
        <f t="shared" si="204"/>
        <v>21</v>
      </c>
      <c r="K241" s="37">
        <f t="shared" si="205"/>
        <v>23750</v>
      </c>
      <c r="L241" s="38" t="s">
        <v>52</v>
      </c>
      <c r="M241" s="39" t="s">
        <v>58</v>
      </c>
      <c r="N241" s="65" t="s">
        <v>57</v>
      </c>
      <c r="P241" s="40">
        <f t="shared" si="206"/>
        <v>44593</v>
      </c>
      <c r="Q241" s="41">
        <v>0.15764</v>
      </c>
      <c r="R241" s="95">
        <v>0.1394</v>
      </c>
      <c r="S241" s="42">
        <f t="shared" si="207"/>
        <v>433.20000000000016</v>
      </c>
      <c r="T241" s="41"/>
      <c r="U241" s="38"/>
      <c r="V241" s="43"/>
      <c r="W241" s="44"/>
      <c r="X241" s="38"/>
      <c r="Y241" s="42"/>
      <c r="Z241" s="41"/>
      <c r="AA241" s="38"/>
      <c r="AB241" s="42"/>
      <c r="AC241" s="45">
        <f t="shared" si="209"/>
        <v>433.20000000000016</v>
      </c>
      <c r="AD241" s="46">
        <f t="shared" si="210"/>
        <v>1130.952380952381</v>
      </c>
    </row>
    <row r="242" spans="1:30" ht="15.75" customHeight="1" x14ac:dyDescent="0.25">
      <c r="A242" s="127">
        <v>44562</v>
      </c>
      <c r="B242" s="37">
        <v>18</v>
      </c>
      <c r="C242" s="37">
        <v>19876</v>
      </c>
      <c r="D242" s="37">
        <v>0</v>
      </c>
      <c r="E242" s="37">
        <v>0</v>
      </c>
      <c r="F242" s="37"/>
      <c r="G242" s="37"/>
      <c r="H242" s="37"/>
      <c r="I242" s="37"/>
      <c r="J242" s="37">
        <f t="shared" si="204"/>
        <v>18</v>
      </c>
      <c r="K242" s="37">
        <f t="shared" si="205"/>
        <v>19876</v>
      </c>
      <c r="L242" s="38" t="s">
        <v>52</v>
      </c>
      <c r="M242" s="39" t="s">
        <v>58</v>
      </c>
      <c r="N242" s="65" t="s">
        <v>57</v>
      </c>
      <c r="P242" s="40">
        <f t="shared" si="206"/>
        <v>44562</v>
      </c>
      <c r="Q242" s="41">
        <v>0.15764</v>
      </c>
      <c r="R242" s="95">
        <v>0.1394</v>
      </c>
      <c r="S242" s="42">
        <f t="shared" si="207"/>
        <v>362.53824000000014</v>
      </c>
      <c r="T242" s="41"/>
      <c r="U242" s="38"/>
      <c r="V242" s="43"/>
      <c r="W242" s="44"/>
      <c r="X242" s="38"/>
      <c r="Y242" s="42"/>
      <c r="Z242" s="41"/>
      <c r="AA242" s="38"/>
      <c r="AB242" s="42"/>
      <c r="AC242" s="45">
        <f t="shared" si="209"/>
        <v>362.53824000000014</v>
      </c>
      <c r="AD242" s="46">
        <f t="shared" si="210"/>
        <v>1104.2222222222222</v>
      </c>
    </row>
    <row r="243" spans="1:30" ht="15.75" customHeight="1" x14ac:dyDescent="0.25">
      <c r="A243" s="127">
        <v>44531</v>
      </c>
      <c r="B243" s="37">
        <v>17</v>
      </c>
      <c r="C243" s="37">
        <v>18146</v>
      </c>
      <c r="D243" s="37">
        <v>0</v>
      </c>
      <c r="E243" s="37">
        <v>0</v>
      </c>
      <c r="F243" s="37"/>
      <c r="G243" s="37"/>
      <c r="H243" s="37"/>
      <c r="I243" s="37"/>
      <c r="J243" s="37">
        <f t="shared" ref="J243" si="212">B243+D243+F243+H243</f>
        <v>17</v>
      </c>
      <c r="K243" s="37">
        <f t="shared" ref="K243" si="213">C243+E243+G243+I243</f>
        <v>18146</v>
      </c>
      <c r="L243" s="38" t="s">
        <v>52</v>
      </c>
      <c r="M243" s="39" t="s">
        <v>58</v>
      </c>
      <c r="N243" s="65" t="s">
        <v>57</v>
      </c>
      <c r="P243" s="40">
        <f t="shared" ref="P243" si="214">A243</f>
        <v>44531</v>
      </c>
      <c r="Q243" s="41">
        <v>0.10753</v>
      </c>
      <c r="R243" s="95">
        <v>0.1394</v>
      </c>
      <c r="S243" s="42">
        <f t="shared" ref="S243" si="215">(Q243-R243)*C243</f>
        <v>-578.31301999999994</v>
      </c>
      <c r="T243" s="41"/>
      <c r="U243" s="38"/>
      <c r="V243" s="43"/>
      <c r="W243" s="44"/>
      <c r="X243" s="38"/>
      <c r="Y243" s="42"/>
      <c r="Z243" s="41"/>
      <c r="AA243" s="38"/>
      <c r="AB243" s="42"/>
      <c r="AC243" s="45">
        <f t="shared" ref="AC243" si="216">AB243+Y243+S243+V243</f>
        <v>-578.31301999999994</v>
      </c>
      <c r="AD243" s="46">
        <f t="shared" ref="AD243" si="217">IFERROR(C243/B243,0)</f>
        <v>1067.4117647058824</v>
      </c>
    </row>
    <row r="244" spans="1:30" ht="15.75" customHeight="1" x14ac:dyDescent="0.25">
      <c r="A244" s="127">
        <v>44501</v>
      </c>
      <c r="B244" s="37">
        <v>17</v>
      </c>
      <c r="C244" s="37">
        <v>13393</v>
      </c>
      <c r="D244" s="37">
        <v>0</v>
      </c>
      <c r="E244" s="37">
        <v>0</v>
      </c>
      <c r="F244" s="37"/>
      <c r="G244" s="37"/>
      <c r="H244" s="37"/>
      <c r="I244" s="37"/>
      <c r="J244" s="37">
        <f t="shared" ref="J244:J251" si="218">B244+D244+F244+H244</f>
        <v>17</v>
      </c>
      <c r="K244" s="37">
        <f t="shared" ref="K244:K251" si="219">C244+E244+G244+I244</f>
        <v>13393</v>
      </c>
      <c r="L244" s="38" t="s">
        <v>52</v>
      </c>
      <c r="M244" s="39" t="s">
        <v>58</v>
      </c>
      <c r="N244" s="65" t="s">
        <v>57</v>
      </c>
      <c r="P244" s="40">
        <f t="shared" ref="P244:P253" si="220">A244</f>
        <v>44501</v>
      </c>
      <c r="Q244" s="41">
        <v>0.10753</v>
      </c>
      <c r="R244" s="95">
        <v>0.1394</v>
      </c>
      <c r="S244" s="42">
        <f t="shared" ref="S244:S253" si="221">(Q244-R244)*C244</f>
        <v>-426.83490999999992</v>
      </c>
      <c r="T244" s="41"/>
      <c r="U244" s="38"/>
      <c r="V244" s="43"/>
      <c r="W244" s="44"/>
      <c r="X244" s="38"/>
      <c r="Y244" s="42"/>
      <c r="Z244" s="41"/>
      <c r="AA244" s="38"/>
      <c r="AB244" s="42"/>
      <c r="AC244" s="45">
        <f t="shared" ref="AC244:AC253" si="222">AB244+Y244+S244+V244</f>
        <v>-426.83490999999992</v>
      </c>
      <c r="AD244" s="46">
        <f t="shared" ref="AD244:AD254" si="223">IFERROR(C244/B244,0)</f>
        <v>787.82352941176475</v>
      </c>
    </row>
    <row r="245" spans="1:30" ht="15.75" customHeight="1" x14ac:dyDescent="0.25">
      <c r="A245" s="127">
        <v>44470</v>
      </c>
      <c r="B245" s="37">
        <v>16</v>
      </c>
      <c r="C245" s="37">
        <v>12573</v>
      </c>
      <c r="D245" s="37">
        <v>0</v>
      </c>
      <c r="E245" s="37">
        <v>0</v>
      </c>
      <c r="F245" s="37"/>
      <c r="G245" s="37"/>
      <c r="H245" s="37"/>
      <c r="I245" s="37"/>
      <c r="J245" s="37">
        <f t="shared" si="218"/>
        <v>16</v>
      </c>
      <c r="K245" s="37">
        <f t="shared" si="219"/>
        <v>12573</v>
      </c>
      <c r="L245" s="38" t="s">
        <v>52</v>
      </c>
      <c r="M245" s="39" t="s">
        <v>58</v>
      </c>
      <c r="N245" s="65" t="s">
        <v>57</v>
      </c>
      <c r="P245" s="40">
        <f t="shared" si="220"/>
        <v>44470</v>
      </c>
      <c r="Q245" s="41">
        <v>0.10753</v>
      </c>
      <c r="R245" s="95">
        <v>0.1394</v>
      </c>
      <c r="S245" s="42">
        <f t="shared" si="221"/>
        <v>-400.70150999999993</v>
      </c>
      <c r="T245" s="41"/>
      <c r="U245" s="38"/>
      <c r="V245" s="43"/>
      <c r="W245" s="44"/>
      <c r="X245" s="38"/>
      <c r="Y245" s="42"/>
      <c r="Z245" s="41"/>
      <c r="AA245" s="38"/>
      <c r="AB245" s="42"/>
      <c r="AC245" s="45">
        <f t="shared" si="222"/>
        <v>-400.70150999999993</v>
      </c>
      <c r="AD245" s="46">
        <f t="shared" si="223"/>
        <v>785.8125</v>
      </c>
    </row>
    <row r="246" spans="1:30" ht="15.75" customHeight="1" x14ac:dyDescent="0.25">
      <c r="A246" s="127">
        <v>44440</v>
      </c>
      <c r="B246" s="37">
        <v>15</v>
      </c>
      <c r="C246" s="37">
        <v>13573</v>
      </c>
      <c r="D246" s="37">
        <v>0</v>
      </c>
      <c r="E246" s="37">
        <v>0</v>
      </c>
      <c r="F246" s="37"/>
      <c r="G246" s="37"/>
      <c r="H246" s="37"/>
      <c r="I246" s="37"/>
      <c r="J246" s="37">
        <f t="shared" si="218"/>
        <v>15</v>
      </c>
      <c r="K246" s="37">
        <f t="shared" si="219"/>
        <v>13573</v>
      </c>
      <c r="L246" s="38" t="s">
        <v>52</v>
      </c>
      <c r="M246" s="39" t="s">
        <v>58</v>
      </c>
      <c r="N246" s="65" t="s">
        <v>57</v>
      </c>
      <c r="P246" s="40">
        <f t="shared" si="220"/>
        <v>44440</v>
      </c>
      <c r="Q246" s="41">
        <v>0.10753</v>
      </c>
      <c r="R246" s="95">
        <v>0.1394</v>
      </c>
      <c r="S246" s="42">
        <f t="shared" si="221"/>
        <v>-432.57150999999993</v>
      </c>
      <c r="T246" s="41"/>
      <c r="U246" s="38"/>
      <c r="V246" s="43"/>
      <c r="W246" s="44"/>
      <c r="X246" s="38"/>
      <c r="Y246" s="42"/>
      <c r="Z246" s="41"/>
      <c r="AA246" s="38"/>
      <c r="AB246" s="42"/>
      <c r="AC246" s="45">
        <f t="shared" si="222"/>
        <v>-432.57150999999993</v>
      </c>
      <c r="AD246" s="46">
        <f t="shared" si="223"/>
        <v>904.86666666666667</v>
      </c>
    </row>
    <row r="247" spans="1:30" ht="15.75" customHeight="1" x14ac:dyDescent="0.25">
      <c r="A247" s="127">
        <v>44409</v>
      </c>
      <c r="B247" s="37">
        <v>15</v>
      </c>
      <c r="C247" s="37">
        <v>17236</v>
      </c>
      <c r="D247" s="37">
        <v>0</v>
      </c>
      <c r="E247" s="37">
        <v>0</v>
      </c>
      <c r="F247" s="37"/>
      <c r="G247" s="37"/>
      <c r="H247" s="37"/>
      <c r="I247" s="37"/>
      <c r="J247" s="37">
        <f t="shared" si="218"/>
        <v>15</v>
      </c>
      <c r="K247" s="37">
        <f t="shared" si="219"/>
        <v>17236</v>
      </c>
      <c r="L247" s="38" t="s">
        <v>52</v>
      </c>
      <c r="M247" s="39" t="s">
        <v>58</v>
      </c>
      <c r="N247" s="65" t="s">
        <v>57</v>
      </c>
      <c r="P247" s="40">
        <f t="shared" si="220"/>
        <v>44409</v>
      </c>
      <c r="Q247" s="41">
        <v>0.10753</v>
      </c>
      <c r="R247" s="95">
        <v>0.1394</v>
      </c>
      <c r="S247" s="42">
        <f t="shared" si="221"/>
        <v>-549.31131999999991</v>
      </c>
      <c r="T247" s="41"/>
      <c r="U247" s="38"/>
      <c r="V247" s="43"/>
      <c r="W247" s="44"/>
      <c r="X247" s="38"/>
      <c r="Y247" s="42"/>
      <c r="Z247" s="41"/>
      <c r="AA247" s="38"/>
      <c r="AB247" s="42"/>
      <c r="AC247" s="45">
        <f t="shared" si="222"/>
        <v>-549.31131999999991</v>
      </c>
      <c r="AD247" s="46">
        <f t="shared" si="223"/>
        <v>1149.0666666666666</v>
      </c>
    </row>
    <row r="248" spans="1:30" ht="15.75" customHeight="1" x14ac:dyDescent="0.25">
      <c r="A248" s="127">
        <v>44378</v>
      </c>
      <c r="B248" s="37">
        <v>16</v>
      </c>
      <c r="C248" s="37">
        <v>14953</v>
      </c>
      <c r="D248" s="37">
        <v>0</v>
      </c>
      <c r="E248" s="37">
        <v>0</v>
      </c>
      <c r="F248" s="37"/>
      <c r="G248" s="37"/>
      <c r="H248" s="37"/>
      <c r="I248" s="37"/>
      <c r="J248" s="37">
        <f t="shared" si="218"/>
        <v>16</v>
      </c>
      <c r="K248" s="37">
        <f t="shared" si="219"/>
        <v>14953</v>
      </c>
      <c r="L248" s="38" t="s">
        <v>52</v>
      </c>
      <c r="M248" s="39" t="s">
        <v>58</v>
      </c>
      <c r="N248" s="65" t="s">
        <v>57</v>
      </c>
      <c r="P248" s="40">
        <f t="shared" si="220"/>
        <v>44378</v>
      </c>
      <c r="Q248" s="41">
        <v>0.10753</v>
      </c>
      <c r="R248" s="95">
        <v>0.1394</v>
      </c>
      <c r="S248" s="42">
        <f t="shared" si="221"/>
        <v>-476.55210999999991</v>
      </c>
      <c r="T248" s="41"/>
      <c r="U248" s="38"/>
      <c r="V248" s="43"/>
      <c r="W248" s="44"/>
      <c r="X248" s="38"/>
      <c r="Y248" s="42"/>
      <c r="Z248" s="41"/>
      <c r="AA248" s="38"/>
      <c r="AB248" s="42"/>
      <c r="AC248" s="45">
        <f t="shared" si="222"/>
        <v>-476.55210999999991</v>
      </c>
      <c r="AD248" s="46">
        <f t="shared" si="223"/>
        <v>934.5625</v>
      </c>
    </row>
    <row r="249" spans="1:30" ht="15.75" customHeight="1" x14ac:dyDescent="0.25">
      <c r="A249" s="127">
        <v>44348</v>
      </c>
      <c r="B249" s="37">
        <v>16</v>
      </c>
      <c r="C249" s="37">
        <v>15561</v>
      </c>
      <c r="D249" s="37">
        <v>0</v>
      </c>
      <c r="E249" s="37">
        <v>0</v>
      </c>
      <c r="F249" s="37"/>
      <c r="G249" s="37"/>
      <c r="H249" s="37"/>
      <c r="I249" s="37"/>
      <c r="J249" s="37">
        <f t="shared" si="218"/>
        <v>16</v>
      </c>
      <c r="K249" s="37">
        <f t="shared" si="219"/>
        <v>15561</v>
      </c>
      <c r="L249" s="38" t="s">
        <v>52</v>
      </c>
      <c r="M249" s="39" t="s">
        <v>58</v>
      </c>
      <c r="N249" s="65" t="s">
        <v>57</v>
      </c>
      <c r="P249" s="40">
        <f t="shared" si="220"/>
        <v>44348</v>
      </c>
      <c r="Q249" s="41">
        <v>0.11795</v>
      </c>
      <c r="R249" s="95">
        <v>0.1394</v>
      </c>
      <c r="S249" s="42">
        <f t="shared" si="221"/>
        <v>-333.78344999999996</v>
      </c>
      <c r="T249" s="41"/>
      <c r="U249" s="38"/>
      <c r="V249" s="43"/>
      <c r="W249" s="44"/>
      <c r="X249" s="38"/>
      <c r="Y249" s="42"/>
      <c r="Z249" s="41"/>
      <c r="AA249" s="38"/>
      <c r="AB249" s="42"/>
      <c r="AC249" s="45">
        <f t="shared" si="222"/>
        <v>-333.78344999999996</v>
      </c>
      <c r="AD249" s="46">
        <f t="shared" si="223"/>
        <v>972.5625</v>
      </c>
    </row>
    <row r="250" spans="1:30" ht="15.75" customHeight="1" x14ac:dyDescent="0.25">
      <c r="A250" s="127">
        <v>44317</v>
      </c>
      <c r="B250" s="37">
        <v>14</v>
      </c>
      <c r="C250" s="37">
        <v>11648</v>
      </c>
      <c r="D250" s="37">
        <v>0</v>
      </c>
      <c r="E250" s="37">
        <v>0</v>
      </c>
      <c r="F250" s="37"/>
      <c r="G250" s="37"/>
      <c r="H250" s="37"/>
      <c r="I250" s="37"/>
      <c r="J250" s="37">
        <f t="shared" si="218"/>
        <v>14</v>
      </c>
      <c r="K250" s="37">
        <f t="shared" si="219"/>
        <v>11648</v>
      </c>
      <c r="L250" s="38" t="s">
        <v>52</v>
      </c>
      <c r="M250" s="39" t="s">
        <v>58</v>
      </c>
      <c r="N250" s="65" t="s">
        <v>57</v>
      </c>
      <c r="P250" s="40">
        <f t="shared" si="220"/>
        <v>44317</v>
      </c>
      <c r="Q250" s="41">
        <v>0.11795</v>
      </c>
      <c r="R250" s="95">
        <v>0.1394</v>
      </c>
      <c r="S250" s="42">
        <f t="shared" si="221"/>
        <v>-249.84959999999995</v>
      </c>
      <c r="T250" s="41"/>
      <c r="U250" s="38"/>
      <c r="V250" s="43"/>
      <c r="W250" s="44"/>
      <c r="X250" s="38"/>
      <c r="Y250" s="42"/>
      <c r="Z250" s="41"/>
      <c r="AA250" s="38"/>
      <c r="AB250" s="42"/>
      <c r="AC250" s="45">
        <f t="shared" si="222"/>
        <v>-249.84959999999995</v>
      </c>
      <c r="AD250" s="46">
        <f t="shared" si="223"/>
        <v>832</v>
      </c>
    </row>
    <row r="251" spans="1:30" ht="15.75" customHeight="1" x14ac:dyDescent="0.25">
      <c r="A251" s="127">
        <v>44287</v>
      </c>
      <c r="B251" s="37">
        <v>14</v>
      </c>
      <c r="C251" s="37">
        <v>9670</v>
      </c>
      <c r="D251" s="37">
        <v>0</v>
      </c>
      <c r="E251" s="37">
        <v>0</v>
      </c>
      <c r="F251" s="37"/>
      <c r="G251" s="37"/>
      <c r="H251" s="37"/>
      <c r="I251" s="37"/>
      <c r="J251" s="37">
        <f t="shared" si="218"/>
        <v>14</v>
      </c>
      <c r="K251" s="37">
        <f t="shared" si="219"/>
        <v>9670</v>
      </c>
      <c r="L251" s="38" t="s">
        <v>52</v>
      </c>
      <c r="M251" s="39" t="s">
        <v>58</v>
      </c>
      <c r="N251" s="65" t="s">
        <v>57</v>
      </c>
      <c r="P251" s="40">
        <f t="shared" si="220"/>
        <v>44287</v>
      </c>
      <c r="Q251" s="41">
        <v>0.11795</v>
      </c>
      <c r="R251" s="95">
        <v>0.1394</v>
      </c>
      <c r="S251" s="42">
        <f t="shared" si="221"/>
        <v>-207.42149999999998</v>
      </c>
      <c r="T251" s="41"/>
      <c r="U251" s="38"/>
      <c r="V251" s="43"/>
      <c r="W251" s="44"/>
      <c r="X251" s="38"/>
      <c r="Y251" s="42"/>
      <c r="Z251" s="41"/>
      <c r="AA251" s="38"/>
      <c r="AB251" s="42"/>
      <c r="AC251" s="45">
        <f t="shared" si="222"/>
        <v>-207.42149999999998</v>
      </c>
      <c r="AD251" s="46">
        <f t="shared" si="223"/>
        <v>690.71428571428567</v>
      </c>
    </row>
    <row r="252" spans="1:30" ht="15.75" customHeight="1" x14ac:dyDescent="0.25">
      <c r="A252" s="127">
        <v>44256</v>
      </c>
      <c r="B252" s="37">
        <v>14</v>
      </c>
      <c r="C252" s="37">
        <v>9336</v>
      </c>
      <c r="D252" s="37">
        <v>0</v>
      </c>
      <c r="E252" s="37">
        <v>0</v>
      </c>
      <c r="F252" s="37"/>
      <c r="G252" s="37"/>
      <c r="H252" s="37"/>
      <c r="I252" s="37"/>
      <c r="J252" s="37">
        <f t="shared" ref="J252:J253" si="224">B252+D252+F252+H252</f>
        <v>14</v>
      </c>
      <c r="K252" s="37">
        <f t="shared" ref="K252:K253" si="225">C252+E252+G252+I252</f>
        <v>9336</v>
      </c>
      <c r="L252" s="38" t="s">
        <v>52</v>
      </c>
      <c r="M252" s="39" t="s">
        <v>58</v>
      </c>
      <c r="N252" s="65" t="s">
        <v>57</v>
      </c>
      <c r="P252" s="40">
        <f t="shared" si="220"/>
        <v>44256</v>
      </c>
      <c r="Q252" s="41">
        <v>0.11795</v>
      </c>
      <c r="R252" s="95">
        <v>0.1394</v>
      </c>
      <c r="S252" s="42">
        <f t="shared" si="221"/>
        <v>-200.25719999999998</v>
      </c>
      <c r="T252" s="41"/>
      <c r="U252" s="38"/>
      <c r="V252" s="43"/>
      <c r="W252" s="44"/>
      <c r="X252" s="38"/>
      <c r="Y252" s="42"/>
      <c r="Z252" s="41"/>
      <c r="AA252" s="38"/>
      <c r="AB252" s="42"/>
      <c r="AC252" s="45">
        <f t="shared" si="222"/>
        <v>-200.25719999999998</v>
      </c>
      <c r="AD252" s="46">
        <f t="shared" si="223"/>
        <v>666.85714285714289</v>
      </c>
    </row>
    <row r="253" spans="1:30" ht="15.75" customHeight="1" x14ac:dyDescent="0.25">
      <c r="A253" s="127">
        <v>44228</v>
      </c>
      <c r="B253" s="37">
        <v>14</v>
      </c>
      <c r="C253" s="37">
        <v>11677</v>
      </c>
      <c r="D253" s="37">
        <v>0</v>
      </c>
      <c r="E253" s="37">
        <v>0</v>
      </c>
      <c r="F253" s="37"/>
      <c r="G253" s="37"/>
      <c r="H253" s="37"/>
      <c r="I253" s="37"/>
      <c r="J253" s="37">
        <f t="shared" si="224"/>
        <v>14</v>
      </c>
      <c r="K253" s="37">
        <f t="shared" si="225"/>
        <v>11677</v>
      </c>
      <c r="L253" s="38" t="s">
        <v>52</v>
      </c>
      <c r="M253" s="39" t="s">
        <v>58</v>
      </c>
      <c r="N253" s="65" t="s">
        <v>57</v>
      </c>
      <c r="P253" s="40">
        <f t="shared" si="220"/>
        <v>44228</v>
      </c>
      <c r="Q253" s="41">
        <v>0.11795</v>
      </c>
      <c r="R253" s="95">
        <v>0.1394</v>
      </c>
      <c r="S253" s="42">
        <f t="shared" si="221"/>
        <v>-250.47164999999995</v>
      </c>
      <c r="T253" s="41"/>
      <c r="U253" s="38"/>
      <c r="V253" s="43"/>
      <c r="W253" s="44"/>
      <c r="X253" s="38"/>
      <c r="Y253" s="42"/>
      <c r="Z253" s="41"/>
      <c r="AA253" s="38"/>
      <c r="AB253" s="42"/>
      <c r="AC253" s="45">
        <f t="shared" si="222"/>
        <v>-250.47164999999995</v>
      </c>
      <c r="AD253" s="46">
        <f t="shared" si="223"/>
        <v>834.07142857142856</v>
      </c>
    </row>
    <row r="254" spans="1:30" ht="15.75" customHeight="1" x14ac:dyDescent="0.25">
      <c r="A254" s="128">
        <v>44197</v>
      </c>
      <c r="B254" s="129">
        <v>7</v>
      </c>
      <c r="C254" s="129">
        <v>5370</v>
      </c>
      <c r="D254" s="129">
        <v>0</v>
      </c>
      <c r="E254" s="129">
        <v>0</v>
      </c>
      <c r="F254" s="129"/>
      <c r="G254" s="129"/>
      <c r="H254" s="129"/>
      <c r="I254" s="129"/>
      <c r="J254" s="129">
        <f t="shared" ref="J254" si="226">B254+D254+F254+H254</f>
        <v>7</v>
      </c>
      <c r="K254" s="129">
        <f t="shared" ref="K254" si="227">C254+E254+G254+I254</f>
        <v>5370</v>
      </c>
      <c r="L254" s="73" t="s">
        <v>52</v>
      </c>
      <c r="M254" s="130" t="s">
        <v>58</v>
      </c>
      <c r="N254" s="131" t="s">
        <v>57</v>
      </c>
      <c r="P254" s="40">
        <f t="shared" ref="P254" si="228">A254</f>
        <v>44197</v>
      </c>
      <c r="Q254" s="41">
        <v>0.11795</v>
      </c>
      <c r="R254" s="95">
        <v>0.1394</v>
      </c>
      <c r="S254" s="42">
        <f>(Q254-R254)*C254</f>
        <v>-115.18649999999998</v>
      </c>
      <c r="T254" s="41"/>
      <c r="U254" s="38"/>
      <c r="V254" s="43"/>
      <c r="W254" s="44"/>
      <c r="X254" s="38"/>
      <c r="Y254" s="42"/>
      <c r="Z254" s="41"/>
      <c r="AA254" s="38"/>
      <c r="AB254" s="42"/>
      <c r="AC254" s="45">
        <f>AB254+Y254+S254+V254</f>
        <v>-115.18649999999998</v>
      </c>
      <c r="AD254" s="46">
        <f t="shared" si="223"/>
        <v>767.14285714285711</v>
      </c>
    </row>
    <row r="255" spans="1:30" x14ac:dyDescent="0.25">
      <c r="C255" s="122"/>
      <c r="D255" s="122"/>
      <c r="E255" s="122"/>
      <c r="F255" s="122"/>
      <c r="G255" s="122"/>
      <c r="H255" s="122"/>
      <c r="I255" s="122"/>
    </row>
    <row r="256" spans="1:30" s="36" customFormat="1" ht="30.75" customHeight="1" x14ac:dyDescent="0.25">
      <c r="A256" s="85" t="s">
        <v>70</v>
      </c>
      <c r="B256" s="116">
        <f t="shared" ref="B256:I256" si="229">IFERROR(AVERAGE(B7:B96),0)</f>
        <v>1304.5833333333333</v>
      </c>
      <c r="C256" s="119">
        <f t="shared" si="229"/>
        <v>1353333.5119047619</v>
      </c>
      <c r="D256" s="120">
        <f t="shared" si="229"/>
        <v>64.738095238095241</v>
      </c>
      <c r="E256" s="120">
        <f t="shared" si="229"/>
        <v>55252.892857142855</v>
      </c>
      <c r="F256" s="120">
        <f t="shared" si="229"/>
        <v>0</v>
      </c>
      <c r="G256" s="120">
        <f t="shared" si="229"/>
        <v>0</v>
      </c>
      <c r="H256" s="120">
        <f t="shared" si="229"/>
        <v>0.29761904761904762</v>
      </c>
      <c r="I256" s="121">
        <f t="shared" si="229"/>
        <v>351.89285714285717</v>
      </c>
      <c r="J256" s="78">
        <f>B256+D256+F256+H256</f>
        <v>1369.6190476190475</v>
      </c>
      <c r="K256" s="90">
        <f>C256+E256+G256+I256</f>
        <v>1408938.2976190478</v>
      </c>
      <c r="L256" s="69"/>
      <c r="M256" s="63"/>
      <c r="N256" s="64"/>
      <c r="O256" s="30"/>
      <c r="P256" s="80" t="s">
        <v>70</v>
      </c>
      <c r="Q256" s="67"/>
      <c r="R256" s="63"/>
      <c r="S256" s="68">
        <f>SUM(S7:S96)</f>
        <v>2361322.5797499991</v>
      </c>
      <c r="T256" s="69"/>
      <c r="U256" s="63"/>
      <c r="V256" s="68">
        <f>SUM(V7:V96)</f>
        <v>82380.99086999998</v>
      </c>
      <c r="W256" s="70"/>
      <c r="X256" s="63"/>
      <c r="Y256" s="68">
        <f>SUM(Y7:Y96)</f>
        <v>0</v>
      </c>
      <c r="Z256" s="69"/>
      <c r="AA256" s="63"/>
      <c r="AB256" s="68">
        <f>SUM(AB7:AB96)</f>
        <v>83.683919999999944</v>
      </c>
      <c r="AC256" s="68">
        <f>S256+V256+Y256+AB256</f>
        <v>2443787.2545399992</v>
      </c>
      <c r="AD256" s="71">
        <f>IFERROR(C256/B256,0)</f>
        <v>1037.3683898343752</v>
      </c>
    </row>
    <row r="257" spans="1:30" s="36" customFormat="1" ht="30" customHeight="1" x14ac:dyDescent="0.25">
      <c r="A257" s="86" t="s">
        <v>50</v>
      </c>
      <c r="B257" s="117">
        <f t="shared" ref="B257:I257" si="230">IFERROR(AVERAGE(B101:B190),0)</f>
        <v>158.3452380952381</v>
      </c>
      <c r="C257" s="37">
        <f t="shared" si="230"/>
        <v>172868.97619047618</v>
      </c>
      <c r="D257" s="37">
        <f t="shared" si="230"/>
        <v>5.1904761904761907</v>
      </c>
      <c r="E257" s="37">
        <f t="shared" si="230"/>
        <v>4180.3571428571431</v>
      </c>
      <c r="F257" s="37">
        <f t="shared" si="230"/>
        <v>0</v>
      </c>
      <c r="G257" s="37">
        <f t="shared" si="230"/>
        <v>0</v>
      </c>
      <c r="H257" s="37">
        <f t="shared" si="230"/>
        <v>0</v>
      </c>
      <c r="I257" s="37">
        <f t="shared" si="230"/>
        <v>0</v>
      </c>
      <c r="J257" s="79">
        <f t="shared" ref="J257:K258" si="231">B257+D257+F257+H257</f>
        <v>163.53571428571431</v>
      </c>
      <c r="K257" s="91">
        <f>C257+E257+G257+I257</f>
        <v>177049.33333333331</v>
      </c>
      <c r="L257" s="41"/>
      <c r="M257" s="39"/>
      <c r="N257" s="65"/>
      <c r="O257" s="30"/>
      <c r="P257" s="81" t="s">
        <v>50</v>
      </c>
      <c r="Q257" s="53"/>
      <c r="R257" s="38"/>
      <c r="S257" s="42">
        <f>SUM(S101:S190)</f>
        <v>594563.50250999979</v>
      </c>
      <c r="T257" s="41"/>
      <c r="U257" s="38"/>
      <c r="V257" s="42">
        <f>SUM(V101:V190)</f>
        <v>19947.181830000005</v>
      </c>
      <c r="W257" s="44"/>
      <c r="X257" s="38"/>
      <c r="Y257" s="42">
        <f>SUM(Y101:Y190)</f>
        <v>0</v>
      </c>
      <c r="Z257" s="41"/>
      <c r="AA257" s="38"/>
      <c r="AB257" s="42">
        <f>SUM(AB101:AB190)</f>
        <v>0</v>
      </c>
      <c r="AC257" s="42">
        <f>S257+V257+Y257+AB257</f>
        <v>614510.6843399998</v>
      </c>
      <c r="AD257" s="46">
        <f>IFERROR(C257/B257,0)</f>
        <v>1091.7219757912937</v>
      </c>
    </row>
    <row r="258" spans="1:30" s="36" customFormat="1" ht="30" x14ac:dyDescent="0.25">
      <c r="A258" s="87" t="s">
        <v>51</v>
      </c>
      <c r="B258" s="92">
        <f t="shared" ref="B258:I258" si="232">IFERROR(AVERAGE(B195:B254),0)</f>
        <v>25.351851851851851</v>
      </c>
      <c r="C258" s="118">
        <f t="shared" si="232"/>
        <v>22625.037037037036</v>
      </c>
      <c r="D258" s="118">
        <f t="shared" si="232"/>
        <v>0.81481481481481477</v>
      </c>
      <c r="E258" s="118">
        <f t="shared" si="232"/>
        <v>588.07407407407402</v>
      </c>
      <c r="F258" s="118">
        <f t="shared" si="232"/>
        <v>0</v>
      </c>
      <c r="G258" s="118">
        <f t="shared" si="232"/>
        <v>0</v>
      </c>
      <c r="H258" s="118">
        <f t="shared" si="232"/>
        <v>0</v>
      </c>
      <c r="I258" s="118">
        <f t="shared" si="232"/>
        <v>0</v>
      </c>
      <c r="J258" s="37">
        <f>B258+D258+F258+H258</f>
        <v>26.166666666666664</v>
      </c>
      <c r="K258" s="91">
        <f t="shared" si="231"/>
        <v>23213.111111111109</v>
      </c>
      <c r="L258" s="89"/>
      <c r="M258" s="54"/>
      <c r="N258" s="66"/>
      <c r="O258" s="30"/>
      <c r="P258" s="82" t="s">
        <v>51</v>
      </c>
      <c r="Q258" s="72"/>
      <c r="R258" s="73"/>
      <c r="S258" s="74">
        <f>SUM(S195:S254)</f>
        <v>1974.5858700000006</v>
      </c>
      <c r="T258" s="75"/>
      <c r="U258" s="73"/>
      <c r="V258" s="74">
        <f>SUM(V195:V254)</f>
        <v>247.73684999999998</v>
      </c>
      <c r="W258" s="76"/>
      <c r="X258" s="73"/>
      <c r="Y258" s="74">
        <f>SUM(Y195:Y254)</f>
        <v>0</v>
      </c>
      <c r="Z258" s="75"/>
      <c r="AA258" s="73"/>
      <c r="AB258" s="74">
        <f>SUM(AB195:AB254)</f>
        <v>0</v>
      </c>
      <c r="AC258" s="74">
        <f>S258+V258+Y258+AB258</f>
        <v>2222.3227200000006</v>
      </c>
      <c r="AD258" s="77">
        <f>IFERROR(C258/B258,0)</f>
        <v>892.44119795471147</v>
      </c>
    </row>
    <row r="259" spans="1:30" s="36" customFormat="1" x14ac:dyDescent="0.25">
      <c r="A259" s="88" t="s">
        <v>63</v>
      </c>
      <c r="B259" s="93">
        <f>IFERROR(SUM(B256:B258),0)</f>
        <v>1488.2804232804233</v>
      </c>
      <c r="C259" s="55">
        <f>IFERROR(SUM(C256:C258),0)</f>
        <v>1548827.5251322752</v>
      </c>
      <c r="D259" s="55">
        <f>IFERROR(SUM(D256:D258),0)</f>
        <v>70.74338624338624</v>
      </c>
      <c r="E259" s="55">
        <f t="shared" ref="E259:I259" si="233">IFERROR(SUM(E256:E258),0)</f>
        <v>60021.324074074073</v>
      </c>
      <c r="F259" s="55">
        <f t="shared" si="233"/>
        <v>0</v>
      </c>
      <c r="G259" s="55">
        <f t="shared" si="233"/>
        <v>0</v>
      </c>
      <c r="H259" s="55">
        <f t="shared" si="233"/>
        <v>0.29761904761904762</v>
      </c>
      <c r="I259" s="55">
        <f t="shared" si="233"/>
        <v>351.89285714285717</v>
      </c>
      <c r="J259" s="55">
        <f>IFERROR(SUM(J256:J258),0)</f>
        <v>1559.3214285714284</v>
      </c>
      <c r="K259" s="94">
        <f>IFERROR(SUM(K256:K258),0)</f>
        <v>1609200.7420634921</v>
      </c>
      <c r="L259" s="60"/>
      <c r="M259" s="56"/>
      <c r="N259" s="57"/>
      <c r="O259" s="30"/>
      <c r="P259" s="83" t="s">
        <v>4</v>
      </c>
      <c r="Q259" s="58"/>
      <c r="R259" s="56"/>
      <c r="S259" s="59">
        <f>SUM(S256:S258)</f>
        <v>2957860.6681299987</v>
      </c>
      <c r="T259" s="60"/>
      <c r="U259" s="56"/>
      <c r="V259" s="59">
        <f>SUM(V256:V258)</f>
        <v>102575.90954999998</v>
      </c>
      <c r="W259" s="61"/>
      <c r="X259" s="56"/>
      <c r="Y259" s="59">
        <f>SUM(Y256:Y258)</f>
        <v>0</v>
      </c>
      <c r="Z259" s="60"/>
      <c r="AA259" s="56"/>
      <c r="AB259" s="59">
        <f>SUM(AB256:AB258)</f>
        <v>83.683919999999944</v>
      </c>
      <c r="AC259" s="59">
        <f>SUM(AC256:AC258)</f>
        <v>3060520.2615999989</v>
      </c>
      <c r="AD259" s="62">
        <f>IFERROR(C259/B259,0)</f>
        <v>1040.6825897221679</v>
      </c>
    </row>
  </sheetData>
  <mergeCells count="25">
    <mergeCell ref="A98:N98"/>
    <mergeCell ref="P98:AD98"/>
    <mergeCell ref="A192:N192"/>
    <mergeCell ref="P192:AD192"/>
    <mergeCell ref="AD193:AD194"/>
    <mergeCell ref="Q99:S99"/>
    <mergeCell ref="AD99:AD100"/>
    <mergeCell ref="T99:V99"/>
    <mergeCell ref="W99:Y99"/>
    <mergeCell ref="Z99:AB99"/>
    <mergeCell ref="Q193:S193"/>
    <mergeCell ref="T193:V193"/>
    <mergeCell ref="W193:Y193"/>
    <mergeCell ref="Z193:AB193"/>
    <mergeCell ref="AD5:AD6"/>
    <mergeCell ref="A1:N1"/>
    <mergeCell ref="P1:AD1"/>
    <mergeCell ref="A2:N2"/>
    <mergeCell ref="P2:AD2"/>
    <mergeCell ref="A4:N4"/>
    <mergeCell ref="P4:AD4"/>
    <mergeCell ref="Q5:S5"/>
    <mergeCell ref="T5:V5"/>
    <mergeCell ref="W5:Y5"/>
    <mergeCell ref="Z5:AB5"/>
  </mergeCells>
  <phoneticPr fontId="30" type="noConversion"/>
  <printOptions horizontalCentered="1" verticalCentered="1"/>
  <pageMargins left="0.25" right="0.25" top="0.25" bottom="0.25" header="0.05" footer="0.05"/>
  <pageSetup scale="64" fitToWidth="2" orientation="landscape" horizontalDpi="4294967293" verticalDpi="4294967293" r:id="rId1"/>
  <rowBreaks count="2" manualBreakCount="2">
    <brk id="97" max="29" man="1"/>
    <brk id="191" max="29" man="1"/>
  </rowBreaks>
  <colBreaks count="1" manualBreakCount="1">
    <brk id="15" max="162" man="1"/>
  </colBreaks>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38"/>
  <sheetViews>
    <sheetView workbookViewId="0"/>
  </sheetViews>
  <sheetFormatPr defaultColWidth="9.140625" defaultRowHeight="15.75" x14ac:dyDescent="0.25"/>
  <cols>
    <col min="1" max="1" width="34.7109375" style="2" customWidth="1"/>
    <col min="2" max="2" width="23.5703125" style="2" customWidth="1"/>
    <col min="3" max="3" width="23.140625" style="2" customWidth="1"/>
    <col min="4" max="4" width="16" style="2" customWidth="1"/>
    <col min="5" max="5" width="12.5703125" style="2" customWidth="1"/>
    <col min="6" max="6" width="16.5703125" style="2" bestFit="1" customWidth="1"/>
    <col min="7" max="7" width="16.7109375" style="2" bestFit="1" customWidth="1"/>
    <col min="8" max="8" width="15.28515625" style="2" bestFit="1" customWidth="1"/>
    <col min="9" max="10" width="13.140625" style="2" bestFit="1" customWidth="1"/>
    <col min="11" max="11" width="12.28515625" style="2" bestFit="1" customWidth="1"/>
    <col min="12" max="13" width="9.28515625" style="2" bestFit="1" customWidth="1"/>
    <col min="14" max="14" width="11.5703125" style="2" bestFit="1" customWidth="1"/>
    <col min="15" max="26" width="9.140625" style="2"/>
    <col min="27" max="31" width="9.28515625" style="2" bestFit="1" customWidth="1"/>
    <col min="32" max="32" width="12.7109375" style="2" bestFit="1" customWidth="1"/>
    <col min="33" max="33" width="9.42578125" style="2" bestFit="1" customWidth="1"/>
    <col min="34" max="34" width="12.85546875" style="2" bestFit="1" customWidth="1"/>
    <col min="35" max="37" width="9.28515625" style="2" bestFit="1" customWidth="1"/>
    <col min="38" max="39" width="10.42578125" style="2" bestFit="1" customWidth="1"/>
    <col min="40" max="40" width="14.5703125" style="2" bestFit="1" customWidth="1"/>
    <col min="41" max="41" width="10.42578125" style="2" bestFit="1" customWidth="1"/>
    <col min="42" max="42" width="14.5703125" style="2" bestFit="1" customWidth="1"/>
    <col min="43" max="16384" width="9.140625" style="2"/>
  </cols>
  <sheetData>
    <row r="1" spans="1:13" x14ac:dyDescent="0.25">
      <c r="A1" s="1" t="s">
        <v>16</v>
      </c>
    </row>
    <row r="2" spans="1:13" x14ac:dyDescent="0.25">
      <c r="A2" s="6" t="s">
        <v>12</v>
      </c>
      <c r="B2" s="7" t="s">
        <v>60</v>
      </c>
      <c r="C2" s="7" t="s">
        <v>61</v>
      </c>
      <c r="D2" s="2" t="s">
        <v>3</v>
      </c>
      <c r="F2" s="23"/>
      <c r="G2" s="23"/>
      <c r="H2" s="17"/>
      <c r="I2" s="17"/>
      <c r="J2" s="17"/>
    </row>
    <row r="3" spans="1:13" x14ac:dyDescent="0.25">
      <c r="A3" s="16" t="str">
        <f t="shared" ref="A3:A7" si="0">A12</f>
        <v>Q2'24</v>
      </c>
      <c r="B3" s="8">
        <f>B12+C12+F12</f>
        <v>46453.292460000011</v>
      </c>
      <c r="C3" s="8">
        <v>128565.60845999999</v>
      </c>
      <c r="D3" s="2">
        <v>1</v>
      </c>
      <c r="F3" s="23"/>
      <c r="G3" s="23"/>
      <c r="H3" s="23"/>
      <c r="I3" s="23"/>
      <c r="J3" s="23"/>
      <c r="K3" s="17"/>
    </row>
    <row r="4" spans="1:13" x14ac:dyDescent="0.25">
      <c r="A4" s="16" t="str">
        <f t="shared" si="0"/>
        <v>Q3'24</v>
      </c>
      <c r="B4" s="8">
        <f>B13+C13+F13</f>
        <v>15397.759649999993</v>
      </c>
      <c r="C4" s="8">
        <v>104523.23564999996</v>
      </c>
      <c r="D4" s="2">
        <v>2</v>
      </c>
      <c r="F4" s="23"/>
      <c r="G4" s="23"/>
      <c r="H4" s="23"/>
      <c r="I4" s="23"/>
      <c r="J4" s="23"/>
      <c r="K4" s="17"/>
    </row>
    <row r="5" spans="1:13" x14ac:dyDescent="0.25">
      <c r="A5" s="16" t="str">
        <f t="shared" si="0"/>
        <v>Q4'24</v>
      </c>
      <c r="B5" s="8">
        <f>B14+C14+F14</f>
        <v>-8500.4376100000227</v>
      </c>
      <c r="C5" s="8">
        <v>75677.568389999942</v>
      </c>
      <c r="D5" s="2">
        <v>3</v>
      </c>
      <c r="F5" s="23"/>
      <c r="G5" s="23"/>
      <c r="H5" s="23"/>
      <c r="I5" s="23"/>
      <c r="J5" s="23"/>
      <c r="K5" s="17"/>
    </row>
    <row r="6" spans="1:13" x14ac:dyDescent="0.25">
      <c r="A6" s="16" t="str">
        <f t="shared" si="0"/>
        <v>Q1'25</v>
      </c>
      <c r="B6" s="8">
        <f>B15+C15+F15</f>
        <v>-77327.325400000016</v>
      </c>
      <c r="C6" s="8">
        <v>15817.242599999936</v>
      </c>
      <c r="D6" s="2">
        <v>4</v>
      </c>
      <c r="F6" s="23"/>
      <c r="G6" s="23"/>
      <c r="H6" s="23"/>
      <c r="I6" s="23"/>
      <c r="J6" s="23"/>
      <c r="K6" s="17"/>
    </row>
    <row r="7" spans="1:13" x14ac:dyDescent="0.25">
      <c r="A7" s="16" t="str">
        <f t="shared" si="0"/>
        <v>Q2'25</v>
      </c>
      <c r="B7" s="8">
        <f>B16+C16+F16</f>
        <v>-89781.717900000018</v>
      </c>
      <c r="C7" s="8">
        <v>-18112.47190000004</v>
      </c>
      <c r="D7" s="2">
        <v>5</v>
      </c>
      <c r="F7" s="23"/>
      <c r="G7" s="23"/>
      <c r="H7" s="23"/>
      <c r="I7" s="23"/>
      <c r="J7" s="23"/>
      <c r="K7" s="17"/>
    </row>
    <row r="8" spans="1:13" x14ac:dyDescent="0.25">
      <c r="A8" s="16"/>
      <c r="B8" s="8"/>
      <c r="E8" s="22"/>
      <c r="F8" s="23"/>
      <c r="G8" s="23"/>
      <c r="H8" s="23"/>
      <c r="I8" s="23"/>
      <c r="J8" s="17"/>
      <c r="K8" s="17"/>
    </row>
    <row r="9" spans="1:13" x14ac:dyDescent="0.25">
      <c r="E9" s="22"/>
      <c r="F9" s="23"/>
      <c r="G9" s="23"/>
      <c r="H9" s="23"/>
      <c r="I9" s="23"/>
      <c r="J9" s="17"/>
      <c r="K9" s="17"/>
    </row>
    <row r="10" spans="1:13" x14ac:dyDescent="0.25">
      <c r="A10" s="1" t="s">
        <v>13</v>
      </c>
      <c r="E10" s="22"/>
      <c r="F10" s="23"/>
      <c r="G10" s="23"/>
      <c r="H10" s="23"/>
      <c r="I10" s="23"/>
      <c r="J10" s="17"/>
      <c r="K10" s="17"/>
    </row>
    <row r="11" spans="1:13" ht="27.75" customHeight="1" x14ac:dyDescent="0.25">
      <c r="A11" s="6" t="s">
        <v>12</v>
      </c>
      <c r="B11" s="9" t="s">
        <v>64</v>
      </c>
      <c r="C11" s="9" t="s">
        <v>65</v>
      </c>
      <c r="D11" s="9" t="s">
        <v>72</v>
      </c>
      <c r="E11" s="9" t="s">
        <v>73</v>
      </c>
      <c r="F11" s="9" t="s">
        <v>66</v>
      </c>
      <c r="G11" s="2" t="s">
        <v>3</v>
      </c>
      <c r="H11"/>
      <c r="I11" s="23"/>
      <c r="J11" s="23"/>
      <c r="K11" s="17"/>
      <c r="L11" s="17"/>
      <c r="M11" s="17"/>
    </row>
    <row r="12" spans="1:13" x14ac:dyDescent="0.25">
      <c r="A12" s="16" t="s">
        <v>84</v>
      </c>
      <c r="B12" s="10">
        <v>43397.002260000008</v>
      </c>
      <c r="C12" s="10">
        <v>3056.2902000000013</v>
      </c>
      <c r="D12" s="10">
        <v>0</v>
      </c>
      <c r="E12" s="10">
        <v>0</v>
      </c>
      <c r="F12" s="10">
        <v>0</v>
      </c>
      <c r="G12" s="2">
        <v>1</v>
      </c>
      <c r="I12" s="23"/>
      <c r="J12" s="23"/>
      <c r="K12" s="17"/>
      <c r="L12" s="17"/>
      <c r="M12" s="17"/>
    </row>
    <row r="13" spans="1:13" x14ac:dyDescent="0.25">
      <c r="A13" s="16" t="s">
        <v>85</v>
      </c>
      <c r="B13" s="10">
        <v>14671.483199999993</v>
      </c>
      <c r="C13" s="10">
        <v>726.27644999999893</v>
      </c>
      <c r="D13" s="10">
        <v>0</v>
      </c>
      <c r="E13" s="10">
        <v>0</v>
      </c>
      <c r="F13" s="10">
        <v>0</v>
      </c>
      <c r="G13" s="2">
        <v>2</v>
      </c>
      <c r="I13" s="23"/>
      <c r="J13" s="23"/>
      <c r="K13" s="17"/>
      <c r="L13" s="17"/>
      <c r="M13" s="17"/>
    </row>
    <row r="14" spans="1:13" x14ac:dyDescent="0.25">
      <c r="A14" s="16" t="s">
        <v>87</v>
      </c>
      <c r="B14" s="10">
        <v>-7852.0516900000193</v>
      </c>
      <c r="C14" s="10">
        <v>-648.38592000000244</v>
      </c>
      <c r="D14" s="10">
        <v>0</v>
      </c>
      <c r="E14" s="10">
        <v>0</v>
      </c>
      <c r="F14" s="10">
        <v>0</v>
      </c>
      <c r="G14" s="2">
        <v>3</v>
      </c>
      <c r="I14" s="23"/>
      <c r="J14" s="23"/>
      <c r="K14" s="17"/>
      <c r="L14" s="17"/>
      <c r="M14" s="17"/>
    </row>
    <row r="15" spans="1:13" x14ac:dyDescent="0.25">
      <c r="A15" s="16" t="s">
        <v>88</v>
      </c>
      <c r="B15" s="10">
        <v>-72564.448350000021</v>
      </c>
      <c r="C15" s="10">
        <v>-4762.877050000001</v>
      </c>
      <c r="D15" s="10">
        <v>0</v>
      </c>
      <c r="E15" s="10">
        <v>0</v>
      </c>
      <c r="F15" s="10">
        <v>0</v>
      </c>
      <c r="G15" s="2">
        <v>4</v>
      </c>
      <c r="I15" s="23"/>
      <c r="J15" s="23"/>
      <c r="K15" s="17"/>
      <c r="L15" s="17"/>
      <c r="M15" s="17"/>
    </row>
    <row r="16" spans="1:13" x14ac:dyDescent="0.25">
      <c r="A16" s="16" t="s">
        <v>97</v>
      </c>
      <c r="B16" s="10">
        <v>-85132.792680000013</v>
      </c>
      <c r="C16" s="10">
        <v>-4648.9252199999992</v>
      </c>
      <c r="D16" s="10">
        <v>0</v>
      </c>
      <c r="E16" s="10">
        <v>0</v>
      </c>
      <c r="F16" s="10">
        <v>0</v>
      </c>
      <c r="G16" s="2">
        <v>5</v>
      </c>
      <c r="I16" s="23"/>
      <c r="J16" s="23"/>
      <c r="K16" s="17"/>
      <c r="L16" s="17"/>
      <c r="M16" s="17"/>
    </row>
    <row r="17" spans="1:11" x14ac:dyDescent="0.25">
      <c r="A17" s="16"/>
      <c r="B17" s="8" t="s">
        <v>5</v>
      </c>
      <c r="C17" s="8"/>
      <c r="D17" s="8"/>
      <c r="E17" s="8"/>
      <c r="F17" s="23"/>
      <c r="G17" s="23"/>
      <c r="H17" s="17"/>
      <c r="I17" s="17"/>
      <c r="J17" s="17"/>
      <c r="K17" s="17"/>
    </row>
    <row r="18" spans="1:11" x14ac:dyDescent="0.25">
      <c r="F18" s="23"/>
      <c r="G18" s="23"/>
      <c r="H18" s="17"/>
      <c r="I18" s="17"/>
      <c r="J18" s="17"/>
      <c r="K18" s="17"/>
    </row>
    <row r="19" spans="1:11" x14ac:dyDescent="0.25">
      <c r="A19" s="1" t="s">
        <v>6</v>
      </c>
      <c r="B19" s="1"/>
      <c r="C19" s="1"/>
      <c r="D19" s="1"/>
      <c r="E19" s="1"/>
      <c r="F19" s="22"/>
      <c r="G19" s="23"/>
      <c r="H19" s="17"/>
      <c r="I19" s="17"/>
      <c r="J19" s="17"/>
      <c r="K19" s="17"/>
    </row>
    <row r="20" spans="1:11" x14ac:dyDescent="0.25">
      <c r="A20" s="1"/>
      <c r="B20" s="1"/>
      <c r="C20" s="1"/>
      <c r="D20" s="1"/>
      <c r="E20" s="1"/>
      <c r="F20" s="17"/>
      <c r="G20" s="17"/>
      <c r="H20" s="17"/>
      <c r="I20" s="17"/>
      <c r="J20" s="17"/>
    </row>
    <row r="21" spans="1:11" ht="28.5" customHeight="1" x14ac:dyDescent="0.25">
      <c r="A21" s="3"/>
      <c r="B21" s="4" t="s">
        <v>1</v>
      </c>
      <c r="C21" s="1"/>
      <c r="D21" s="1"/>
      <c r="E21" s="1"/>
      <c r="F21" s="17"/>
      <c r="G21" s="17"/>
      <c r="H21" s="17"/>
      <c r="I21" s="17"/>
      <c r="J21" s="17"/>
    </row>
    <row r="22" spans="1:11" x14ac:dyDescent="0.25">
      <c r="A22" s="5" t="s">
        <v>47</v>
      </c>
      <c r="B22" s="19">
        <v>1159</v>
      </c>
      <c r="C22" s="1"/>
      <c r="D22" s="1"/>
      <c r="E22" s="1"/>
      <c r="F22" s="17"/>
      <c r="G22" s="17"/>
      <c r="H22" s="17"/>
      <c r="I22" s="17"/>
      <c r="J22" s="17"/>
    </row>
    <row r="23" spans="1:11" x14ac:dyDescent="0.25">
      <c r="A23" s="5" t="s">
        <v>48</v>
      </c>
      <c r="B23" s="19">
        <v>85</v>
      </c>
      <c r="C23" s="1"/>
      <c r="D23" s="1"/>
      <c r="E23" s="1"/>
      <c r="F23" s="17"/>
      <c r="G23" s="17"/>
      <c r="H23" s="17"/>
      <c r="I23" s="17"/>
      <c r="J23" s="17"/>
    </row>
    <row r="24" spans="1:11" x14ac:dyDescent="0.25">
      <c r="A24" s="5" t="s">
        <v>49</v>
      </c>
      <c r="B24" s="19">
        <v>0</v>
      </c>
      <c r="C24" s="1"/>
      <c r="D24" s="1"/>
      <c r="E24" s="1"/>
      <c r="F24" s="17"/>
      <c r="G24" s="17"/>
      <c r="H24" s="17"/>
      <c r="I24" s="17"/>
      <c r="J24" s="17"/>
    </row>
    <row r="25" spans="1:11" x14ac:dyDescent="0.25">
      <c r="A25" s="5" t="s">
        <v>50</v>
      </c>
      <c r="B25" s="19">
        <v>288</v>
      </c>
      <c r="C25" s="1"/>
      <c r="D25" s="1"/>
      <c r="E25" s="1"/>
      <c r="F25" s="17"/>
      <c r="G25" s="17"/>
      <c r="H25" s="17"/>
      <c r="I25" s="17"/>
      <c r="J25" s="17"/>
    </row>
    <row r="26" spans="1:11" x14ac:dyDescent="0.25">
      <c r="A26" s="5" t="s">
        <v>51</v>
      </c>
      <c r="B26" s="19">
        <v>42</v>
      </c>
      <c r="C26" s="1"/>
      <c r="D26" s="1"/>
      <c r="E26" s="1"/>
      <c r="F26" s="17"/>
      <c r="G26" s="17"/>
      <c r="H26" s="17"/>
      <c r="I26" s="17"/>
      <c r="J26" s="17"/>
    </row>
    <row r="27" spans="1:11" x14ac:dyDescent="0.25">
      <c r="A27" s="5" t="s">
        <v>67</v>
      </c>
      <c r="B27" s="24">
        <f>SUM(B22:B26)</f>
        <v>1574</v>
      </c>
      <c r="F27" s="17"/>
      <c r="G27" s="17"/>
      <c r="H27" s="17"/>
      <c r="I27" s="17"/>
      <c r="J27" s="17"/>
    </row>
    <row r="28" spans="1:11" x14ac:dyDescent="0.25">
      <c r="D28" s="2" t="str">
        <f>'Chart Data'!A27 &amp; " " &amp; TEXT('Chart Data'!B27, "#,#0")</f>
        <v>AVERAGE METERS/MONTH: 1,574</v>
      </c>
      <c r="F28" s="17"/>
      <c r="G28" s="17"/>
      <c r="H28" s="17"/>
      <c r="I28" s="17"/>
      <c r="J28" s="17"/>
    </row>
    <row r="29" spans="1:11" x14ac:dyDescent="0.25">
      <c r="A29" s="1" t="s">
        <v>7</v>
      </c>
      <c r="B29" s="1"/>
      <c r="C29" s="1"/>
      <c r="D29" s="1"/>
      <c r="E29" s="1"/>
      <c r="F29" s="22"/>
      <c r="G29" s="23"/>
    </row>
    <row r="30" spans="1:11" x14ac:dyDescent="0.25">
      <c r="A30" s="1"/>
      <c r="B30" s="1"/>
      <c r="C30" s="1"/>
      <c r="F30" s="22"/>
      <c r="G30" s="23"/>
    </row>
    <row r="31" spans="1:11" ht="28.5" customHeight="1" x14ac:dyDescent="0.25">
      <c r="A31" s="3" t="s">
        <v>4</v>
      </c>
      <c r="B31" s="4" t="s">
        <v>8</v>
      </c>
      <c r="C31" s="1"/>
      <c r="F31" s="22"/>
      <c r="G31" s="23"/>
    </row>
    <row r="32" spans="1:11" x14ac:dyDescent="0.25">
      <c r="A32" s="5" t="str">
        <f>+A22</f>
        <v>Std Residential</v>
      </c>
      <c r="B32" s="11">
        <v>1032663.6666666666</v>
      </c>
      <c r="C32" s="1"/>
      <c r="F32" s="22"/>
      <c r="G32" s="23"/>
    </row>
    <row r="33" spans="1:7" x14ac:dyDescent="0.25">
      <c r="A33" s="5" t="str">
        <f t="shared" ref="A33:A36" si="1">+A23</f>
        <v>Std Commercial</v>
      </c>
      <c r="B33" s="11">
        <v>53234</v>
      </c>
      <c r="C33" s="1"/>
      <c r="F33" s="22"/>
      <c r="G33" s="23"/>
    </row>
    <row r="34" spans="1:7" x14ac:dyDescent="0.25">
      <c r="A34" s="5" t="str">
        <f t="shared" si="1"/>
        <v>Std Streetlight</v>
      </c>
      <c r="B34" s="19">
        <v>0</v>
      </c>
      <c r="C34" s="1"/>
      <c r="F34" s="22"/>
      <c r="G34" s="23"/>
    </row>
    <row r="35" spans="1:7" x14ac:dyDescent="0.25">
      <c r="A35" s="5" t="str">
        <f t="shared" si="1"/>
        <v>Optional Basic</v>
      </c>
      <c r="B35" s="11">
        <v>270650</v>
      </c>
      <c r="C35" s="1"/>
      <c r="F35" s="22"/>
      <c r="G35" s="23"/>
    </row>
    <row r="36" spans="1:7" x14ac:dyDescent="0.25">
      <c r="A36" s="5" t="str">
        <f t="shared" si="1"/>
        <v>Optional Green 100</v>
      </c>
      <c r="B36" s="11">
        <v>29231</v>
      </c>
      <c r="C36" s="1"/>
      <c r="F36" s="22"/>
      <c r="G36" s="23"/>
    </row>
    <row r="37" spans="1:7" x14ac:dyDescent="0.25">
      <c r="A37" s="5" t="s">
        <v>68</v>
      </c>
      <c r="B37" s="15">
        <f>SUM(B32:B36)</f>
        <v>1385778.6666666665</v>
      </c>
      <c r="D37" s="2" t="str">
        <f>'Chart Data'!A37&amp; " " &amp; TEXT('Chart Data'!B37, "#,#0")</f>
        <v>AVERAGE USAGE/MONTH: 1,385,779</v>
      </c>
      <c r="F37" s="22"/>
      <c r="G37" s="23"/>
    </row>
    <row r="38" spans="1:7" x14ac:dyDescent="0.25">
      <c r="F38" s="22"/>
      <c r="G38" s="22"/>
    </row>
  </sheetData>
  <pageMargins left="0.7" right="0.7" top="0.75" bottom="0.75" header="0.3" footer="0.3"/>
  <pageSetup orientation="portrait" horizontalDpi="4294967293" vertic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Carlisle Aggregation Report</vt:lpstr>
      <vt:lpstr>Sheet1</vt:lpstr>
      <vt:lpstr>Carlisle Detail</vt:lpstr>
      <vt:lpstr>Chart Data</vt:lpstr>
      <vt:lpstr>'Carlisle Aggregation Report'!Print_Area</vt:lpstr>
      <vt:lpstr>'Carlisle Detail'!Print_Area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Malissa Labarre</dc:creator>
  <cp:lastModifiedBy>Kim Suchan</cp:lastModifiedBy>
  <cp:lastPrinted>2021-05-20T15:33:11Z</cp:lastPrinted>
  <dcterms:created xsi:type="dcterms:W3CDTF">2017-12-07T16:13:29Z</dcterms:created>
  <dcterms:modified xsi:type="dcterms:W3CDTF">2025-09-17T16:28:59Z</dcterms:modified>
</cp:coreProperties>
</file>